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C:\Users\rita_\Desktop\Fernando\MESTRADOS\Mestrado CFFE\CFFE 2018-2019\"/>
    </mc:Choice>
  </mc:AlternateContent>
  <xr:revisionPtr revIDLastSave="0" documentId="8_{F2B67DAA-0E0D-4A9D-A84C-E789E4DB0B01}" xr6:coauthVersionLast="43" xr6:coauthVersionMax="43" xr10:uidLastSave="{00000000-0000-0000-0000-000000000000}"/>
  <bookViews>
    <workbookView xWindow="-120" yWindow="-120" windowWidth="29040" windowHeight="15840" tabRatio="601" activeTab="2" xr2:uid="{00000000-000D-0000-FFFF-FFFF00000000}"/>
  </bookViews>
  <sheets>
    <sheet name="IRC-enq" sheetId="339" r:id="rId1"/>
    <sheet name="DecM22Q07" sheetId="341" r:id="rId2"/>
    <sheet name="DecM22Q10Q11Q12" sheetId="343" r:id="rId3"/>
  </sheets>
  <definedNames>
    <definedName name="_xlnm.Print_Titles" localSheetId="0">'IRC-enq'!$1:$3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11" i="343" l="1"/>
  <c r="O17" i="343"/>
  <c r="N17" i="343"/>
  <c r="Q17" i="343" s="1"/>
  <c r="S11" i="343"/>
  <c r="Q11" i="343"/>
  <c r="O11" i="343"/>
  <c r="D72" i="341"/>
  <c r="O14" i="339"/>
  <c r="O41" i="339"/>
  <c r="O77" i="339" l="1"/>
  <c r="H16" i="343" l="1"/>
  <c r="G54" i="339"/>
  <c r="H54" i="339" s="1"/>
  <c r="M54" i="339" s="1"/>
  <c r="D50" i="341" s="1"/>
  <c r="G51" i="339"/>
  <c r="H51" i="339" s="1"/>
  <c r="G48" i="339"/>
  <c r="H48" i="339" s="1"/>
  <c r="M44" i="339"/>
  <c r="G44" i="339"/>
  <c r="N45" i="339" s="1"/>
  <c r="D59" i="341" s="1"/>
  <c r="K42" i="339"/>
  <c r="H15" i="343" s="1"/>
  <c r="D30" i="339"/>
  <c r="M33" i="339"/>
  <c r="N46" i="339" l="1"/>
  <c r="D13" i="341"/>
  <c r="M55" i="339"/>
  <c r="H9" i="343" s="1"/>
  <c r="M51" i="343"/>
  <c r="M50" i="343"/>
  <c r="M49" i="343"/>
  <c r="M48" i="343"/>
  <c r="M47" i="343"/>
  <c r="M46" i="343"/>
  <c r="M45" i="343"/>
  <c r="M43" i="343"/>
  <c r="M42" i="343"/>
  <c r="M41" i="343"/>
  <c r="M40" i="343"/>
  <c r="M39" i="343"/>
  <c r="M38" i="343"/>
  <c r="M37" i="343"/>
  <c r="J52" i="343"/>
  <c r="M52" i="343" s="1"/>
  <c r="J53" i="343"/>
  <c r="M53" i="343" s="1"/>
  <c r="N44" i="343"/>
  <c r="J36" i="343"/>
  <c r="M36" i="343" s="1"/>
  <c r="I42" i="343"/>
  <c r="I44" i="343" l="1"/>
  <c r="I45" i="343" s="1"/>
  <c r="I47" i="343" s="1"/>
  <c r="I48" i="343" s="1"/>
  <c r="I49" i="343" s="1"/>
  <c r="I50" i="343" s="1"/>
  <c r="I51" i="343" s="1"/>
  <c r="I52" i="343" s="1"/>
  <c r="I53" i="343" s="1"/>
  <c r="N35" i="343"/>
  <c r="J35" i="343" l="1"/>
  <c r="M35" i="343" s="1"/>
  <c r="F30" i="339"/>
  <c r="N30" i="339" s="1"/>
  <c r="E6" i="339"/>
  <c r="E5" i="339"/>
  <c r="N5" i="339" l="1"/>
  <c r="D86" i="341" s="1"/>
  <c r="N6" i="339"/>
  <c r="J70" i="339" l="1"/>
  <c r="N70" i="339" s="1"/>
  <c r="D75" i="341" s="1"/>
  <c r="E70" i="339"/>
  <c r="G70" i="339" s="1"/>
  <c r="N57" i="339"/>
  <c r="D67" i="341" s="1"/>
  <c r="H3" i="343" l="1"/>
  <c r="D79" i="339"/>
  <c r="H79" i="339" s="1"/>
  <c r="I79" i="339" s="1"/>
  <c r="J79" i="339" s="1"/>
  <c r="D17" i="341"/>
  <c r="D53" i="341"/>
  <c r="M85" i="339"/>
  <c r="D23" i="341" s="1"/>
  <c r="M87" i="339"/>
  <c r="D29" i="341" s="1"/>
  <c r="N81" i="339"/>
  <c r="D65" i="341" s="1"/>
  <c r="F76" i="339"/>
  <c r="M76" i="339" s="1"/>
  <c r="M73" i="339"/>
  <c r="D47" i="341" s="1"/>
  <c r="F73" i="339"/>
  <c r="M74" i="339" s="1"/>
  <c r="F39" i="339"/>
  <c r="M39" i="339" s="1"/>
  <c r="F35" i="339"/>
  <c r="M36" i="339" s="1"/>
  <c r="M79" i="339" l="1"/>
  <c r="D42" i="341" s="1"/>
  <c r="G27" i="339" l="1"/>
  <c r="M27" i="339" s="1"/>
  <c r="D24" i="341" s="1"/>
  <c r="D25" i="341"/>
  <c r="E68" i="339"/>
  <c r="H63" i="339"/>
  <c r="H61" i="339"/>
  <c r="H67" i="339"/>
  <c r="H66" i="339"/>
  <c r="H65" i="339"/>
  <c r="H62" i="339"/>
  <c r="D77" i="341"/>
  <c r="D40" i="341"/>
  <c r="D5" i="341"/>
  <c r="D9" i="341" s="1"/>
  <c r="M13" i="339"/>
  <c r="E23" i="339"/>
  <c r="E22" i="339"/>
  <c r="F23" i="339"/>
  <c r="F22" i="339"/>
  <c r="C19" i="339"/>
  <c r="C23" i="339" s="1"/>
  <c r="C18" i="339"/>
  <c r="C22" i="339" s="1"/>
  <c r="H19" i="339"/>
  <c r="H23" i="339" s="1"/>
  <c r="F19" i="339"/>
  <c r="E19" i="339"/>
  <c r="D19" i="339"/>
  <c r="D23" i="339" s="1"/>
  <c r="H18" i="339"/>
  <c r="H22" i="339" s="1"/>
  <c r="F18" i="339"/>
  <c r="E18" i="339"/>
  <c r="D18" i="339"/>
  <c r="D22" i="339" s="1"/>
  <c r="P25" i="339"/>
  <c r="P24" i="339"/>
  <c r="M9" i="339"/>
  <c r="D30" i="341" s="1"/>
  <c r="G60" i="339"/>
  <c r="G61" i="339"/>
  <c r="G62" i="339"/>
  <c r="G63" i="339"/>
  <c r="G65" i="339"/>
  <c r="G66" i="339"/>
  <c r="G67" i="339"/>
  <c r="O44" i="343" l="1"/>
  <c r="J44" i="343" s="1"/>
  <c r="M44" i="343" s="1"/>
  <c r="H24" i="343" s="1"/>
  <c r="O65" i="339"/>
  <c r="G22" i="339"/>
  <c r="I22" i="339" s="1"/>
  <c r="G23" i="339"/>
  <c r="I23" i="339" s="1"/>
  <c r="M64" i="339"/>
  <c r="J66" i="339"/>
  <c r="J65" i="339"/>
  <c r="J63" i="339"/>
  <c r="H60" i="339"/>
  <c r="J60" i="339" s="1"/>
  <c r="J67" i="339"/>
  <c r="J62" i="339"/>
  <c r="J12" i="343"/>
  <c r="G68" i="339"/>
  <c r="G18" i="339"/>
  <c r="G19" i="339"/>
  <c r="I19" i="339" s="1"/>
  <c r="I20" i="339" s="1"/>
  <c r="H68" i="339" l="1"/>
  <c r="I24" i="339"/>
  <c r="I25" i="339" s="1"/>
  <c r="M25" i="339" s="1"/>
  <c r="D19" i="341" s="1"/>
  <c r="J68" i="339"/>
  <c r="M68" i="339" s="1"/>
  <c r="D20" i="341" s="1"/>
  <c r="D54" i="341" l="1"/>
  <c r="D79" i="341" s="1"/>
  <c r="D85" i="341" s="1"/>
  <c r="D81" i="341" s="1"/>
  <c r="N22" i="343" l="1"/>
  <c r="N25" i="343" s="1"/>
  <c r="P25" i="343" s="1"/>
  <c r="R25" i="343" s="1"/>
  <c r="D83" i="341"/>
  <c r="J4" i="343" s="1"/>
  <c r="H4" i="343" s="1"/>
  <c r="P22" i="343" l="1"/>
  <c r="H21" i="343" s="1"/>
  <c r="J8" i="343"/>
  <c r="J13" i="343" s="1"/>
  <c r="J18" i="343" s="1"/>
  <c r="J28" i="343" l="1"/>
</calcChain>
</file>

<file path=xl/sharedStrings.xml><?xml version="1.0" encoding="utf-8"?>
<sst xmlns="http://schemas.openxmlformats.org/spreadsheetml/2006/main" count="386" uniqueCount="339">
  <si>
    <t>Benefícios fiscais</t>
  </si>
  <si>
    <t>Menos-valias contabilísticas</t>
  </si>
  <si>
    <t>07</t>
  </si>
  <si>
    <t>APURAMENTO DO LUCRO TRIBUTÁVEL</t>
  </si>
  <si>
    <t>RESULTADO LIQUIDO DO PERÍODO</t>
  </si>
  <si>
    <t>Variações patrimoniais positivas não reflectidas no resultado líquido do período (art.º 21.º) e quota parte do subsídio respeitante a activos fixos tangíveis não depreciáveis e activos intangíveis com vida útil indefinida (art.º 22.º, n.º 1, al. b))</t>
  </si>
  <si>
    <t>Variações patrimoniais positivas (regime transitório previsto no art. 5.º, n.ºs 1, 5 e 6 do DL 159/2009, de 13/7</t>
  </si>
  <si>
    <t>Variações patrimoniais negativas (regime transitório previsto no art. 5.º, n.ºs 1, 5 e 6 do DL 159/2009, de 13/7</t>
  </si>
  <si>
    <t>Alteração do regime fiscal dos contratos de construção (correcções positivas)</t>
  </si>
  <si>
    <t>Alteração do regime fiscal dos contratos de construção (correcções negativas)</t>
  </si>
  <si>
    <t>SOMA (campos 701 + 702 + 703 - 704 - 705 - 706 - 707)</t>
  </si>
  <si>
    <t xml:space="preserve"> A ACRESCER</t>
  </si>
  <si>
    <t>Matéria colectável / lucro tributável imputado por sociedades transparentes, ACE`s ou AEIE`s (art.º 6º)</t>
  </si>
  <si>
    <t>Correcções relativas a períodos de tributação anteriores (at.º 18.º, n.º 2)</t>
  </si>
  <si>
    <t>Vendas e prestações de serviços com pagamento diferido: diferença entre a quantia nominal da contraprestação e o justo valor (art.º 18.º, n.º 5)</t>
  </si>
  <si>
    <t>Anulação do efeito do método da equivalência patrimonial (art.º 18º, n.º  8)</t>
  </si>
  <si>
    <t>Ajustamentos não dedutíveis decorrentes da aplicação do justo valor (art.º 18.º, n.º 9)</t>
  </si>
  <si>
    <t>Pagamentos com base em acções (art.º 18.º, n.º 11)</t>
  </si>
  <si>
    <t>Gastos de benefícios de cessação de emprego, benefícios de reforma e outros benefícios pós-emprego ou a longo prazo dos empregados (art. 18.º, n.º 12)</t>
  </si>
  <si>
    <t>Gastos não documentados (art.º 23.º, n.º 1)</t>
  </si>
  <si>
    <t>Gastos suportados com a transmissão onerosa de partes de capital (art.º 23.º, n.º, 3, 4 e 1.ª parte do n.º 5)</t>
  </si>
  <si>
    <t>Ajustamentos em inventários para além dos limites legais (art.º 28.º) e perdas por imparidade em créditos não fiscalmente dedutíveis ou para além dos limites legais (art.º 35.º)</t>
  </si>
  <si>
    <t>Depreciações e amortizações (art.º 34.º, n.º 1), perdas por imparidade de activos depreciáveis ou amortizáveis (art.º 35.º, n.º 4) e desvalorizações excepcionais (art.º 38.º) não aceites como gastos</t>
  </si>
  <si>
    <t>40% do aumento das depreciações dos activos tangíveis em resultado de reavaliação fiscal (art.º 15.º , n.º 2 do D.R. 25/2009, de 14/09)</t>
  </si>
  <si>
    <t>Provisões não dedutíveis ou para além dos limites legais (art.º s 19.º, nº 3 e 39.º) e perdas por imparidade fiscalmente não dedutíveis de activos financeiros</t>
  </si>
  <si>
    <t>Créditos incobráveis não aceites como gastos (art.º 41.º)</t>
  </si>
  <si>
    <t>Realizações de utilidade social não dedutíveis (art.º 43.º)</t>
  </si>
  <si>
    <t>IRC e outros impostos incidentes directa ou indirectamente sobre lucros (art.º 45.º, n.º1, al. a))</t>
  </si>
  <si>
    <t>Impostos diferidos (art.º 45.º, n.º 1. al. a))</t>
  </si>
  <si>
    <t>Encargos evidenciados em documentos emitidos por sujeitos passivos com NIF inexistente ou inválido ou por sujeitos passivos cessados oficiosamente (art.º 45.º, n.º 1, al. a))</t>
  </si>
  <si>
    <t>Impostos e outros encargos que incidam sobre terceiros que o sujeito passivo não esteja legalmente autorizado a suportar (art.º 45.º, n.º 1, al. c))</t>
  </si>
  <si>
    <t>Multas, coimas, juros compensatórios e demais encargos pela prática de infracções (artº 42º, nº1, alínea d))</t>
  </si>
  <si>
    <t>Ajudas de custo e encargos com compensação pela deslocação em viatura própria do trabalhador (art. 45.º, n.º 1, al. f)</t>
  </si>
  <si>
    <t>Encargos não devidamente documentados (art.º 45º, nº 1, al. e)</t>
  </si>
  <si>
    <t>Encargos com o aluguer de viaturas sem condutor (art. º 45.º, n.º 1, al. h)</t>
  </si>
  <si>
    <t>Encargos com combustíveis (art. 45.º, n.º 1, al. h))</t>
  </si>
  <si>
    <t>Juros de suprimentos (art.º 45.º, n.º 1, alínea j))</t>
  </si>
  <si>
    <t>Gastos não dedutíveis relativos à participação nos lucros por membros dos órgãos sociais (art. 45.º, n.º 1, al. n))</t>
  </si>
  <si>
    <t>50% de outras perdas relativas a partes de capital ou outras componentes do capital próprio (art.º 45.º, n.º 3, parte final)</t>
  </si>
  <si>
    <t>Mais-valia resultante de mudanças no modelo de valorização (art.º 46.º, nº 5, al. b))</t>
  </si>
  <si>
    <t>Diferença positiva entre as mais-valias e as menos-valias fiscais sem intenção de reinvestimento (art. 46.º)</t>
  </si>
  <si>
    <t>50% da diferença positiva entre as mais-valias e as menos-valias fiscais com intenção expressa de reinvestimento (art. 48.º, n.ºs 1, 4 e 5)</t>
  </si>
  <si>
    <t>Acréscimos por não reinvestimento ou pela não manutenção das partes de capital na titularidade do adquirente (artº 48º, nºs 6 e 7)</t>
  </si>
  <si>
    <t>Mais-valias fiscais-regime transitório (art.º 7.º, n.º 7, al. b) da Lei n.º 30-G/2000, de 29 de Dezembro e art.º 32.º, n.º 8 da Lei n.º 109-B/2001, de 27 de Dezembro</t>
  </si>
  <si>
    <t>Correcções relativas a instrumentos financeiros derivados (art.º 49.º)</t>
  </si>
  <si>
    <t>Correcções relativas a preços de transferência (art.º 63.º, n.º 8)</t>
  </si>
  <si>
    <t>Diferença positiva entre o valor patrimonial tributário definitivo do imóvel e o valor constante do contrato (artº 64.º, n.º 3, al. a))</t>
  </si>
  <si>
    <t>Pagamentos a entidades não residentes sujeitas a um regime fiscal privilegiado (art.º 65.º)</t>
  </si>
  <si>
    <t>Imputação de lucros de sociedades não residentes sujeitas a um regime fiscal privilegiado (art.º 66.º)</t>
  </si>
  <si>
    <t>Subcapitalização (art.º 67.º, n.º 1)</t>
  </si>
  <si>
    <t>Correcções nos casos de crédito de imposto e retenção na fonte (artº 68.º)</t>
  </si>
  <si>
    <t>Correcções resultantes da opção pelo regime especial aplicável às fusões, cisões, entradas de activos e permutas de partes sociais (art.º 74.º, 76.º e 77.º)</t>
  </si>
  <si>
    <t>Donativos não previstos ou além dos limites legais (Estatuto do Mecenato - Dec.Lei nº 74/99, de 16-3</t>
  </si>
  <si>
    <t>S0MA (campos 708 a 752)</t>
  </si>
  <si>
    <t>A DEDUZIR</t>
  </si>
  <si>
    <t>Despesas ou encargos de projecção económica plurianual contabilizados como gasto na vigência do POC e ainda não aceites fiscalmente (art.º 22.º, al. f) do D.R. 25/2009, de 14/9)</t>
  </si>
  <si>
    <t>Prejuízo fiscal imputado por ACE`s ou AEIE`s (art.º 6º)</t>
  </si>
  <si>
    <t>Vendas e prestações de serviços com pagamento diferido: rédito de juros (art.º 18.º, n.º 5)</t>
  </si>
  <si>
    <t>Anulação do efeito do método da equivalência patrimonial (art.º 18.º, n.º  8)</t>
  </si>
  <si>
    <t>Ajustamentos não tributáveis decorrentes da aplicação do justo valor (art.º 18.º, n.º 9)</t>
  </si>
  <si>
    <t>Pagamento ou colocação à disposição dos beneficiários de benefícios de cessação de emprego, benefícios de reforma e outros benefícios de reforma e outros benefícios pós-emprego ou a longo prazo dos empregados (art.º 18.º, n.º 12)</t>
  </si>
  <si>
    <t>Reversões de ajustamentos em inventários tributados (art.º 28.º, n.º 3) e de perdas por imapridade tributadas (art.º 35.º, n.º 3)</t>
  </si>
  <si>
    <t>Reversões de provisões tributadas (art.ºs 19.º, n.º 3 e 39.º, n.º 4)</t>
  </si>
  <si>
    <t>Restituição de impostos não dedutíveis e excesso de estimativa para impostos</t>
  </si>
  <si>
    <t>Mais-valias contabilísticas</t>
  </si>
  <si>
    <t>50% da menos-valia fiscal resultante de mudanças no modelo de valorização (art.º 46.º, n.º 5, al. b) e art.º 45.º, n.º 3 parte final) e 50% da diferença negativa entre as mais e menos-valias fiscais de partes de capital ou outras componentes do capital pr</t>
  </si>
  <si>
    <t>Diferença negativa entre as mais-valias e as menos-valias fiscais (art.º 46.º)</t>
  </si>
  <si>
    <t>Eliminação da dupla tributação económica dos lucros distribuídos (art.º 51.º)</t>
  </si>
  <si>
    <t>Correcção pelo adquirente do imóvel quando adopta o valor patrimonial tributário definitivo para a determinação do resultado tributável na respectiva trasmissão (art.º 64.º, n.º 3, al, b))</t>
  </si>
  <si>
    <t>SOMA (campos 754 a 775)</t>
  </si>
  <si>
    <t>PREJUÍZO PARA EFEITOS FISCAIS (Se 776 &gt; 753)           (A transportar para o Quadro 09)</t>
  </si>
  <si>
    <t>LUCRO TRIBUTÁVEL (Se 753 &gt; 776)          (A transportar para o Quadro 09)</t>
  </si>
  <si>
    <t>Depreciações e amortizações tributadas em períodos de tributação anteriores (art.º 20.º, do D.R. 25/2009, de 14/9) e dedução da quota-parte das perdas por imparidade de activos depreciáveis ou amortizáveis não aceites fiscalmente como desvaloriações excep</t>
  </si>
  <si>
    <t>Campo</t>
  </si>
  <si>
    <t>Valor</t>
  </si>
  <si>
    <t>Transacções e acontecimentos</t>
  </si>
  <si>
    <t>Enquadramento fiscal</t>
  </si>
  <si>
    <t>Cálculos auxiliares</t>
  </si>
  <si>
    <t>Excesso</t>
  </si>
  <si>
    <t>Ano aquisição</t>
  </si>
  <si>
    <t>Limite</t>
  </si>
  <si>
    <t>Despesas de representação</t>
  </si>
  <si>
    <t>Art.º 39.º, n.º 1, al. a)</t>
  </si>
  <si>
    <t>Lucro tributável</t>
  </si>
  <si>
    <t>Retenções na fonte</t>
  </si>
  <si>
    <t>Pagamentos por conta</t>
  </si>
  <si>
    <t>b)</t>
  </si>
  <si>
    <t>Derrama</t>
  </si>
  <si>
    <t>Derrama estadual</t>
  </si>
  <si>
    <t>Juros compensatórios</t>
  </si>
  <si>
    <t>Juros de mora</t>
  </si>
  <si>
    <t>c)</t>
  </si>
  <si>
    <t>TOTAL</t>
  </si>
  <si>
    <t>x taxa</t>
  </si>
  <si>
    <t>(-) limite)</t>
  </si>
  <si>
    <t>X %</t>
  </si>
  <si>
    <t>(-) PC (n-1)</t>
  </si>
  <si>
    <t>(=)</t>
  </si>
  <si>
    <t>Pagamento especial por conta</t>
  </si>
  <si>
    <t>Colecta (n-1)</t>
  </si>
  <si>
    <t>RF (n-1)</t>
  </si>
  <si>
    <t>taxa</t>
  </si>
  <si>
    <t>Derrama Municipal</t>
  </si>
  <si>
    <t>Excedente</t>
  </si>
  <si>
    <t>A deduzir</t>
  </si>
  <si>
    <t>A acrescer</t>
  </si>
  <si>
    <t>% dedutível</t>
  </si>
  <si>
    <t>Tx. Trib. Aut.</t>
  </si>
  <si>
    <t>Trib. Aut.</t>
  </si>
  <si>
    <t>Mercadoria</t>
  </si>
  <si>
    <t>VRL</t>
  </si>
  <si>
    <t>Qt</t>
  </si>
  <si>
    <t>V.total</t>
  </si>
  <si>
    <t>Bens</t>
  </si>
  <si>
    <t>Tx</t>
  </si>
  <si>
    <t>Computadores</t>
  </si>
  <si>
    <t>Mobiliário</t>
  </si>
  <si>
    <t>Gastos com pessoal</t>
  </si>
  <si>
    <t>Art.º 43.º, n.º 2 e 4</t>
  </si>
  <si>
    <t>Encargos não documentados</t>
  </si>
  <si>
    <t>#</t>
  </si>
  <si>
    <t>Gastos não dedutíveis</t>
  </si>
  <si>
    <t>Depreciações - quota anual</t>
  </si>
  <si>
    <t>Encargos não dedutíveis</t>
  </si>
  <si>
    <t>Inventários</t>
  </si>
  <si>
    <t>Edifício industrial</t>
  </si>
  <si>
    <t>Máquinas uso específico</t>
  </si>
  <si>
    <t>2240</t>
  </si>
  <si>
    <t>2375</t>
  </si>
  <si>
    <t>2385</t>
  </si>
  <si>
    <t>2430</t>
  </si>
  <si>
    <t>art.º 23.º, n.º 1</t>
  </si>
  <si>
    <t>Custo aquisição</t>
  </si>
  <si>
    <t>10</t>
  </si>
  <si>
    <t>CÁLCULO DO IMPOSTO</t>
  </si>
  <si>
    <t>Imposto à taxa normal (art.º 87.º, n.º 1) - (311 x 12,5%)</t>
  </si>
  <si>
    <t>347-A</t>
  </si>
  <si>
    <t>Imposto à taxa normal (311 x 25%)</t>
  </si>
  <si>
    <t>347-B</t>
  </si>
  <si>
    <t>Imposto a outras taxas (322 ou 409 x taxa              348           %</t>
  </si>
  <si>
    <t>349</t>
  </si>
  <si>
    <t>Imposto à taxa da Região Autónoma dos Açores</t>
  </si>
  <si>
    <t>350</t>
  </si>
  <si>
    <t>Imposto à taxa da Região Autónoma da Madeira</t>
  </si>
  <si>
    <t>370</t>
  </si>
  <si>
    <t>COLECTA (347-A + 347-B + 349 + 350 + 370)</t>
  </si>
  <si>
    <t>Dupla Tributação Internacional (art.º 91.º)</t>
  </si>
  <si>
    <t>353</t>
  </si>
  <si>
    <t>355</t>
  </si>
  <si>
    <t>Pagamento especial por conta (art.º 93.º)</t>
  </si>
  <si>
    <t>356</t>
  </si>
  <si>
    <t>TOTAL DAS DEDUÇÕES (353 + 355 + 356)</t>
  </si>
  <si>
    <t>357</t>
  </si>
  <si>
    <t>IRC LIQUIDADO (351 - 357) &gt; 0</t>
  </si>
  <si>
    <t>358</t>
  </si>
  <si>
    <t>Resultado da Liquidação (art.º 92.º)</t>
  </si>
  <si>
    <t>371</t>
  </si>
  <si>
    <t>359</t>
  </si>
  <si>
    <t>Pagamentos por conta (art.º 105.º)</t>
  </si>
  <si>
    <t>360</t>
  </si>
  <si>
    <t>IRC A PAGAR (358 + 371 - 359 - 360) &gt; 0</t>
  </si>
  <si>
    <t>361</t>
  </si>
  <si>
    <t>IRC A RECUPERAR (358 + 371 - 359 - 360) &lt; 0</t>
  </si>
  <si>
    <t>362</t>
  </si>
  <si>
    <t>IRC de exercícios anteriores</t>
  </si>
  <si>
    <t>363</t>
  </si>
  <si>
    <t>Reposição de benefícios fiscais</t>
  </si>
  <si>
    <t>372</t>
  </si>
  <si>
    <t>364</t>
  </si>
  <si>
    <t>Derrama estadual (art.º 87.º- A)</t>
  </si>
  <si>
    <t>373</t>
  </si>
  <si>
    <t>Pagamentos adicionais por conta (art.º 105.º - A)</t>
  </si>
  <si>
    <t>374</t>
  </si>
  <si>
    <t>365</t>
  </si>
  <si>
    <t>366</t>
  </si>
  <si>
    <t>369</t>
  </si>
  <si>
    <t>TOTAL A PAGAR 361 ou (-362) + 363 + 372 + 364 + 373 - 374 + 365 + 366 + 369 &gt; 0</t>
  </si>
  <si>
    <t>367</t>
  </si>
  <si>
    <t>TOTAL A RECUPERAR 361 ou (-362) + 363 + 372 + 364 + 373 - 374 + 365 + 366 + 369 &gt; 0</t>
  </si>
  <si>
    <t>368</t>
  </si>
  <si>
    <t>JUROS COMPENSATÓRIOS</t>
  </si>
  <si>
    <t>Discriminação do valor indicado no campo 366 do Quadro 10</t>
  </si>
  <si>
    <t>Juros compensatórios declarados por atraso na entrega da declaração</t>
  </si>
  <si>
    <t>366-A</t>
  </si>
  <si>
    <t>Juros compensatórios declarados por outros motivos</t>
  </si>
  <si>
    <t>366-B</t>
  </si>
  <si>
    <t>OUTRAS INFORMAÇÕES</t>
  </si>
  <si>
    <t>414</t>
  </si>
  <si>
    <t>Encargos com ajudas de custo e de compensação pela deslocação em viatura própria do trabalhador (art.º 88.º, n.º 9)</t>
  </si>
  <si>
    <t>12</t>
  </si>
  <si>
    <t>RETENÇÕES NA FONTE</t>
  </si>
  <si>
    <t>N.º DE IDENTIFICAÇÃO FISCAL</t>
  </si>
  <si>
    <t>RETENÇÃO NA FONTE</t>
  </si>
  <si>
    <t xml:space="preserve"> </t>
  </si>
  <si>
    <t>DECL. M22</t>
  </si>
  <si>
    <t>Prejuízos Fiscais</t>
  </si>
  <si>
    <t>Ano n-5</t>
  </si>
  <si>
    <t>art.º 52.º</t>
  </si>
  <si>
    <t>Ano n-1</t>
  </si>
  <si>
    <t>Art.º 23.º-A, n.º 1, al. g)</t>
  </si>
  <si>
    <t>Provisões p/ encargos com processo judicial em curso</t>
  </si>
  <si>
    <t>contabilidade = fiscalidade</t>
  </si>
  <si>
    <t>Pizza Exótica</t>
  </si>
  <si>
    <t>Pizza Tropical</t>
  </si>
  <si>
    <t>Custo/Kg</t>
  </si>
  <si>
    <t>Kg</t>
  </si>
  <si>
    <t>Em 31 de Dezembro a empresa tem as seguintes previsões de venda:</t>
  </si>
  <si>
    <t>CV/Kg</t>
  </si>
  <si>
    <t>PV/Kg</t>
  </si>
  <si>
    <t>Custo aquis</t>
  </si>
  <si>
    <t>Ajustamento contabilístico</t>
  </si>
  <si>
    <t>Ajustamento fiscal</t>
  </si>
  <si>
    <t>Vendas efetivas, em dezembro:</t>
  </si>
  <si>
    <t>PV estimado</t>
  </si>
  <si>
    <t>CV estimado</t>
  </si>
  <si>
    <t>Último PV</t>
  </si>
  <si>
    <t>Último CV</t>
  </si>
  <si>
    <t>art.º 28.º</t>
  </si>
  <si>
    <t>Art.º 88.º, n.º 7</t>
  </si>
  <si>
    <t>Indemnizações por eventos seguráveis [art.º 23.º-A, n.º 1, al. g)]</t>
  </si>
  <si>
    <t>Variações patrimoniais</t>
  </si>
  <si>
    <t>Resultado Líquido</t>
  </si>
  <si>
    <t>Volume de Negócios</t>
  </si>
  <si>
    <t>Retenções na Fonte</t>
  </si>
  <si>
    <t>n-1</t>
  </si>
  <si>
    <t>Pagamentos por Conta</t>
  </si>
  <si>
    <t>Coleta</t>
  </si>
  <si>
    <t>Variações patrimoniais negativas não refletidas no resultado líquido do período (artº 24º)</t>
  </si>
  <si>
    <t>TA/RF</t>
  </si>
  <si>
    <t>Viatura Ligeira Passageiros</t>
  </si>
  <si>
    <t>Viatura Ligeira Mercadorias</t>
  </si>
  <si>
    <t>Viatura Pesada Mercadorias</t>
  </si>
  <si>
    <t>n-15</t>
  </si>
  <si>
    <t>n-5</t>
  </si>
  <si>
    <t>n</t>
  </si>
  <si>
    <t>n-3</t>
  </si>
  <si>
    <t>n-6</t>
  </si>
  <si>
    <t>Ac</t>
  </si>
  <si>
    <t>Af</t>
  </si>
  <si>
    <t>art.º 34º nº1</t>
  </si>
  <si>
    <t>n-7</t>
  </si>
  <si>
    <t>0290</t>
  </si>
  <si>
    <t>e) + 88º</t>
  </si>
  <si>
    <t>IRC Estimado</t>
  </si>
  <si>
    <t>Alimentação e estadas</t>
  </si>
  <si>
    <t>Combustíveis VLPassageiros</t>
  </si>
  <si>
    <t>Viagem da familia do administrador ao México</t>
  </si>
  <si>
    <t>Outros gastos</t>
  </si>
  <si>
    <t>Coima ASAE</t>
  </si>
  <si>
    <t>Imposto de selo</t>
  </si>
  <si>
    <t>Art.º 23.º-A, n.º 1 alínea e)</t>
  </si>
  <si>
    <t>Donativos</t>
  </si>
  <si>
    <t>Art.º 23.º-A, n.º 1 alínea r) + nº 7</t>
  </si>
  <si>
    <t>Regime Fiscal Priviligiado</t>
  </si>
  <si>
    <t>Ajudas de Custo</t>
  </si>
  <si>
    <t>V. realização n-2</t>
  </si>
  <si>
    <t>MVF n-2</t>
  </si>
  <si>
    <t>BF n-2</t>
  </si>
  <si>
    <t>MVF n-2 a tributar em n</t>
  </si>
  <si>
    <t>Reinvestimento Não Concretizado n-2</t>
  </si>
  <si>
    <t>majoração 15%</t>
  </si>
  <si>
    <t>Reversão de provisões tributadas</t>
  </si>
  <si>
    <t>Brindes e ofertas a clientes</t>
  </si>
  <si>
    <t>Crédito incobrável (CMP)</t>
  </si>
  <si>
    <t>Matéria Coletável</t>
  </si>
  <si>
    <r>
      <t>5.</t>
    </r>
    <r>
      <rPr>
        <b/>
        <sz val="7"/>
        <rFont val="Times New Roman"/>
        <family val="1"/>
      </rPr>
      <t xml:space="preserve">    </t>
    </r>
    <r>
      <rPr>
        <sz val="9"/>
        <rFont val="Verdana"/>
        <family val="2"/>
      </rPr>
      <t>O inventário de produtos acabados no final do ano apresenta a seguinte discriminação:</t>
    </r>
  </si>
  <si>
    <t>Impostos diferidos</t>
  </si>
  <si>
    <t>art.º 23.º-A, n.º 1, alínea a)</t>
  </si>
  <si>
    <t>Saldo credor</t>
  </si>
  <si>
    <t xml:space="preserve">EBF  62.º, n.º 3, alínea a) + n.º 4 </t>
  </si>
  <si>
    <t>Majoração</t>
  </si>
  <si>
    <t>Estudo de mercado Gibraltar</t>
  </si>
  <si>
    <t>Não debitadas a clientes</t>
  </si>
  <si>
    <t>Art.º 23.º-A, n.º 1 alínea h) + 88.º nº 9 e 14</t>
  </si>
  <si>
    <t>art.º 23.º-A, n.º 1 b) ; art.º 88.º, n.º 1</t>
  </si>
  <si>
    <t>art.º 88.º, n.º 3, b)</t>
  </si>
  <si>
    <t>Art.º 48.º, n.º 1 e nº 6</t>
  </si>
  <si>
    <t>Festa de Natal</t>
  </si>
  <si>
    <t>Tributações Autónomas: 2.440+5.000+2.585+1.925+7.700+150</t>
  </si>
  <si>
    <t>Art.º 26.º, n.º 4</t>
  </si>
  <si>
    <t>Art.º 24.º + Circular 9/2011</t>
  </si>
  <si>
    <t>Investimento  n</t>
  </si>
  <si>
    <t>Investimento ñ concretizado</t>
  </si>
  <si>
    <t>PEC</t>
  </si>
  <si>
    <t>(+) (VN (n-1)</t>
  </si>
  <si>
    <t>13</t>
  </si>
  <si>
    <t>Despesas de representação (art.º 88.º, n.º 7)</t>
  </si>
  <si>
    <t>Lucros distribuídos por entidades sujeitas a IRC a sujeitos passivos que beneficiem de isenção total/ parcial (art.º 88.º, n.º 11)</t>
  </si>
  <si>
    <t>Encargos com viaturas (antiga redação art.º 88.º, n.º 3) (regime em vigor até 31/12/2013)</t>
  </si>
  <si>
    <t>Encargos com viaturas (antiga redação art.º 88.º, n.º 4) (regime em vigor até 31/12/2013)</t>
  </si>
  <si>
    <t>Indemnizações por cessação de funções de gestor, administrador ou gerente (art.º 88.º, n.º 13, a))</t>
  </si>
  <si>
    <t>Gastos e encargos c/ bónus e remunerações variáveis de gestores7administradores/gerentes (art.º 88.º, n.º 13, b))</t>
  </si>
  <si>
    <t>Encargos com viaturas ligeiras passageiros/mercadorias c/ CA &gt; €25000 (art.º 88.º, n.º 3, al. a))</t>
  </si>
  <si>
    <t>Encargos com viaturas ligeiras passageiros/mercadorias c/ CA &gt; €25000 e &lt; €35000 (art.º 88.º, n.º 3, al. b))</t>
  </si>
  <si>
    <t>Encargos com viaturas ligeiras passageiros/mercadorias c/ CA &gt; €35000 (art.º 88.º, n.º 3, al. c))</t>
  </si>
  <si>
    <t>Encargos com viaturas ligeiras passageiros hibridas plug-in c/ CA &gt; €35000 (art.º 88.º, n.º 3, al. c) e n.º 17)</t>
  </si>
  <si>
    <t>Encargos com viaturas ligeiras passageiros hibridas plug-in c/ CA &gt; €25000 e &lt; €35000 (art.º 88.º, n.º 3, al. b) e n.º 17)</t>
  </si>
  <si>
    <t>Encargos com viaturas ligeiras passageiros hibridas plug-in c/ CA &gt; €25000 (art.º 88.º, n.º 3, al. a) e n.º 17)</t>
  </si>
  <si>
    <t>Encargos com viaturas ligeiras passageiros movidas a GPL/GNV c/ CA &gt; €25000 (art.º 88.º, n.º 3, al. a) e n.º 18)</t>
  </si>
  <si>
    <t>Encargos com viaturas ligeiras passageiros  movidas a GPL/GNV c/ CA &gt; €35000 (art.º 88.º, n.º 3, al. c) e n.º 18)</t>
  </si>
  <si>
    <t>Encargos com viaturas ligeiras passageiros  movidas a GPL/GNV c/ CA &gt; €25000 e &lt; €35000 (art.º 88.º, n.º 3, al. b) e n.º 18)</t>
  </si>
  <si>
    <t>Despesas não documentadas (art.º 88.º, n.º 1) (Regime Simplificado ou OIC abrangidas pelo art.º 22º, nº8 do EBF</t>
  </si>
  <si>
    <t>Importâncias pagas/devidas a entidades sujeitas a regime fiscal priviligiado (art.º 88.º, n.ºs 1 e 8) (Regime Simplificado ou OIC abrangidas pelo art.º 22º, nº8 do EBF</t>
  </si>
  <si>
    <t>Encargos não dedutíveis art.º 23.º-A n.º1 h) suportados por sujeitos passivos c/ prejuízo fiscal  (art.º 88.º, n.º 9) (regime em vigor até 31/12/2016</t>
  </si>
  <si>
    <t>Fiscalidade II - Mestrado CFFE - Caso Prático nº 2 - IRC 2019</t>
  </si>
  <si>
    <t>Recebimento dividendos nacionais</t>
  </si>
  <si>
    <t>% particip.</t>
  </si>
  <si>
    <t>Dividendos recebidos</t>
  </si>
  <si>
    <t>R. L.     período</t>
  </si>
  <si>
    <t>Resultado imputado</t>
  </si>
  <si>
    <t>Lojas Reunidas, S.A. - participação &lt; 10%</t>
  </si>
  <si>
    <t>Art.º 20.º, n.º 1, al. c)</t>
  </si>
  <si>
    <t>não se pode aplicar o 51º, c/ RF</t>
  </si>
  <si>
    <t>Elétrica Centro - participação = &gt; 20%</t>
  </si>
  <si>
    <t>Art.º 51.º, n.º 1</t>
  </si>
  <si>
    <t>não há RF 97º nº1 c)</t>
  </si>
  <si>
    <t>Art.º 18.º, n.º 8; NCRF 13, § 19</t>
  </si>
  <si>
    <t>Recebimento dividendos internacionais</t>
  </si>
  <si>
    <t>Valor líquido</t>
  </si>
  <si>
    <t>Taxa C.V.</t>
  </si>
  <si>
    <t>Valor ilíquido</t>
  </si>
  <si>
    <t>Imposto retido</t>
  </si>
  <si>
    <t>C. E. Cabo Verde, S.A.</t>
  </si>
  <si>
    <t>art.º 91.º; art.º 68.º</t>
  </si>
  <si>
    <t>Taxa PT</t>
  </si>
  <si>
    <t>IRC</t>
  </si>
  <si>
    <t>Taxa CDT</t>
  </si>
  <si>
    <t>Imposto CDT</t>
  </si>
  <si>
    <t>art.º 88.º, n.º 8</t>
  </si>
  <si>
    <t>PC</t>
  </si>
  <si>
    <t>sse 70%</t>
  </si>
  <si>
    <t>pressuposto: não prova</t>
  </si>
  <si>
    <t>Art.º 19.º, n.º 4 e 39.º, nº 4</t>
  </si>
  <si>
    <t>Art.º 41.º</t>
  </si>
  <si>
    <t>Outros acréscimos</t>
  </si>
  <si>
    <t>Prejuízo Fiscal dedutível (n-5)</t>
  </si>
  <si>
    <t>Quadro 9</t>
  </si>
  <si>
    <t>Prejuízos Fiscais deduzidos</t>
  </si>
  <si>
    <t>NÃO: 106º nº 11 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</si>
</sst>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#,##0.000"/>
  </numFmts>
  <fonts count="42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6.5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8"/>
      <color indexed="63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8"/>
      <color indexed="10"/>
      <name val="Verdana"/>
      <family val="2"/>
    </font>
    <font>
      <sz val="8"/>
      <color indexed="63"/>
      <name val="Verdana"/>
      <family val="2"/>
    </font>
    <font>
      <b/>
      <sz val="8"/>
      <color indexed="23"/>
      <name val="Verdana"/>
      <family val="2"/>
    </font>
    <font>
      <sz val="8"/>
      <color indexed="12"/>
      <name val="Verdana"/>
      <family val="2"/>
    </font>
    <font>
      <b/>
      <sz val="10"/>
      <color indexed="63"/>
      <name val="Verdana"/>
      <family val="2"/>
    </font>
    <font>
      <sz val="8"/>
      <name val="Arial"/>
      <family val="2"/>
    </font>
    <font>
      <b/>
      <sz val="9"/>
      <name val="Arial"/>
      <family val="2"/>
    </font>
    <font>
      <sz val="5.5"/>
      <name val="Arial"/>
      <family val="2"/>
    </font>
    <font>
      <b/>
      <sz val="9"/>
      <name val="Verdana"/>
      <family val="2"/>
    </font>
    <font>
      <b/>
      <sz val="7"/>
      <name val="Times New Roman"/>
      <family val="1"/>
    </font>
    <font>
      <sz val="9"/>
      <name val="Verdan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2"/>
      <name val="Arial"/>
      <family val="2"/>
    </font>
    <font>
      <sz val="10"/>
      <name val="Verdana"/>
      <family val="2"/>
    </font>
    <font>
      <sz val="6"/>
      <name val="Verdana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8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7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12" fillId="3" borderId="0" applyNumberFormat="0" applyBorder="0" applyAlignment="0" applyProtection="0"/>
    <xf numFmtId="0" fontId="19" fillId="22" borderId="1" applyNumberFormat="0" applyAlignment="0" applyProtection="0"/>
    <xf numFmtId="0" fontId="15" fillId="23" borderId="2" applyNumberFormat="0" applyAlignment="0" applyProtection="0"/>
    <xf numFmtId="0" fontId="10" fillId="6" borderId="0" applyNumberFormat="0" applyBorder="0" applyAlignment="0" applyProtection="0"/>
    <xf numFmtId="0" fontId="14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1" fillId="7" borderId="1" applyNumberFormat="0" applyAlignment="0" applyProtection="0"/>
    <xf numFmtId="0" fontId="20" fillId="0" borderId="6" applyNumberFormat="0" applyFill="0" applyAlignment="0" applyProtection="0"/>
    <xf numFmtId="0" fontId="2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7" applyNumberFormat="0" applyFont="0" applyAlignment="0" applyProtection="0"/>
    <xf numFmtId="0" fontId="13" fillId="22" borderId="8" applyNumberFormat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8" fillId="0" borderId="0" applyFont="0" applyFill="0" applyBorder="0" applyAlignment="0" applyProtection="0"/>
  </cellStyleXfs>
  <cellXfs count="358">
    <xf numFmtId="0" fontId="0" fillId="0" borderId="0" xfId="0"/>
    <xf numFmtId="49" fontId="5" fillId="0" borderId="9" xfId="0" applyNumberFormat="1" applyFont="1" applyBorder="1"/>
    <xf numFmtId="0" fontId="6" fillId="24" borderId="10" xfId="0" applyFont="1" applyFill="1" applyBorder="1" applyAlignment="1">
      <alignment horizontal="center"/>
    </xf>
    <xf numFmtId="49" fontId="5" fillId="0" borderId="11" xfId="0" applyNumberFormat="1" applyFont="1" applyBorder="1" applyAlignment="1">
      <alignment wrapText="1"/>
    </xf>
    <xf numFmtId="0" fontId="6" fillId="24" borderId="12" xfId="0" applyFont="1" applyFill="1" applyBorder="1" applyAlignment="1">
      <alignment horizontal="center"/>
    </xf>
    <xf numFmtId="0" fontId="6" fillId="24" borderId="13" xfId="0" applyFont="1" applyFill="1" applyBorder="1" applyAlignment="1">
      <alignment horizontal="center"/>
    </xf>
    <xf numFmtId="49" fontId="5" fillId="0" borderId="14" xfId="0" applyNumberFormat="1" applyFont="1" applyBorder="1" applyAlignment="1">
      <alignment wrapText="1"/>
    </xf>
    <xf numFmtId="49" fontId="5" fillId="0" borderId="15" xfId="0" applyNumberFormat="1" applyFont="1" applyBorder="1" applyAlignment="1">
      <alignment wrapText="1"/>
    </xf>
    <xf numFmtId="0" fontId="6" fillId="24" borderId="16" xfId="0" applyFont="1" applyFill="1" applyBorder="1" applyAlignment="1">
      <alignment horizontal="center"/>
    </xf>
    <xf numFmtId="49" fontId="5" fillId="0" borderId="17" xfId="0" applyNumberFormat="1" applyFont="1" applyBorder="1" applyAlignment="1">
      <alignment wrapText="1"/>
    </xf>
    <xf numFmtId="49" fontId="5" fillId="0" borderId="9" xfId="0" applyNumberFormat="1" applyFont="1" applyBorder="1" applyAlignment="1">
      <alignment wrapText="1"/>
    </xf>
    <xf numFmtId="0" fontId="6" fillId="24" borderId="18" xfId="0" applyFont="1" applyFill="1" applyBorder="1" applyAlignment="1">
      <alignment horizontal="center"/>
    </xf>
    <xf numFmtId="0" fontId="5" fillId="0" borderId="11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0" fillId="0" borderId="19" xfId="0" applyBorder="1"/>
    <xf numFmtId="0" fontId="5" fillId="0" borderId="20" xfId="0" applyFont="1" applyBorder="1" applyAlignment="1">
      <alignment wrapText="1"/>
    </xf>
    <xf numFmtId="0" fontId="0" fillId="0" borderId="21" xfId="0" applyBorder="1"/>
    <xf numFmtId="0" fontId="5" fillId="0" borderId="22" xfId="0" applyFont="1" applyBorder="1" applyAlignment="1">
      <alignment wrapText="1"/>
    </xf>
    <xf numFmtId="0" fontId="6" fillId="24" borderId="23" xfId="0" applyFont="1" applyFill="1" applyBorder="1" applyAlignment="1">
      <alignment horizontal="center"/>
    </xf>
    <xf numFmtId="49" fontId="1" fillId="25" borderId="24" xfId="0" applyNumberFormat="1" applyFont="1" applyFill="1" applyBorder="1" applyAlignment="1">
      <alignment horizontal="center" vertical="center"/>
    </xf>
    <xf numFmtId="4" fontId="0" fillId="0" borderId="0" xfId="0" applyNumberFormat="1"/>
    <xf numFmtId="3" fontId="0" fillId="0" borderId="0" xfId="0" applyNumberFormat="1"/>
    <xf numFmtId="4" fontId="2" fillId="0" borderId="0" xfId="0" applyNumberFormat="1" applyFont="1" applyFill="1"/>
    <xf numFmtId="4" fontId="1" fillId="0" borderId="0" xfId="0" applyNumberFormat="1" applyFont="1"/>
    <xf numFmtId="4" fontId="3" fillId="0" borderId="0" xfId="0" applyNumberFormat="1" applyFont="1" applyFill="1"/>
    <xf numFmtId="4" fontId="1" fillId="25" borderId="39" xfId="0" applyNumberFormat="1" applyFont="1" applyFill="1" applyBorder="1"/>
    <xf numFmtId="4" fontId="1" fillId="0" borderId="40" xfId="0" applyNumberFormat="1" applyFont="1" applyBorder="1"/>
    <xf numFmtId="4" fontId="1" fillId="0" borderId="41" xfId="0" applyNumberFormat="1" applyFont="1" applyBorder="1"/>
    <xf numFmtId="4" fontId="1" fillId="25" borderId="42" xfId="0" applyNumberFormat="1" applyFont="1" applyFill="1" applyBorder="1"/>
    <xf numFmtId="4" fontId="1" fillId="0" borderId="39" xfId="0" applyNumberFormat="1" applyFont="1" applyFill="1" applyBorder="1"/>
    <xf numFmtId="4" fontId="1" fillId="0" borderId="43" xfId="0" applyNumberFormat="1" applyFont="1" applyFill="1" applyBorder="1"/>
    <xf numFmtId="4" fontId="1" fillId="0" borderId="40" xfId="0" applyNumberFormat="1" applyFont="1" applyFill="1" applyBorder="1"/>
    <xf numFmtId="0" fontId="1" fillId="0" borderId="0" xfId="39"/>
    <xf numFmtId="0" fontId="24" fillId="0" borderId="0" xfId="39" applyFont="1" applyBorder="1"/>
    <xf numFmtId="0" fontId="25" fillId="0" borderId="0" xfId="39" applyFont="1" applyBorder="1"/>
    <xf numFmtId="3" fontId="25" fillId="0" borderId="0" xfId="39" applyNumberFormat="1" applyFont="1" applyFill="1" applyBorder="1" applyAlignment="1">
      <alignment wrapText="1"/>
    </xf>
    <xf numFmtId="0" fontId="25" fillId="0" borderId="0" xfId="39" applyFont="1" applyFill="1" applyBorder="1" applyAlignment="1">
      <alignment wrapText="1"/>
    </xf>
    <xf numFmtId="3" fontId="25" fillId="0" borderId="0" xfId="39" applyNumberFormat="1" applyFont="1" applyFill="1" applyBorder="1" applyAlignment="1">
      <alignment horizontal="right" wrapText="1"/>
    </xf>
    <xf numFmtId="9" fontId="25" fillId="0" borderId="0" xfId="39" applyNumberFormat="1" applyFont="1" applyFill="1" applyBorder="1" applyAlignment="1">
      <alignment horizontal="right" wrapText="1"/>
    </xf>
    <xf numFmtId="10" fontId="25" fillId="0" borderId="0" xfId="39" applyNumberFormat="1" applyFont="1" applyFill="1" applyBorder="1" applyAlignment="1">
      <alignment horizontal="right" wrapText="1"/>
    </xf>
    <xf numFmtId="0" fontId="24" fillId="0" borderId="0" xfId="39" applyFont="1"/>
    <xf numFmtId="3" fontId="25" fillId="0" borderId="38" xfId="39" applyNumberFormat="1" applyFont="1" applyFill="1" applyBorder="1" applyAlignment="1">
      <alignment horizontal="right" wrapText="1"/>
    </xf>
    <xf numFmtId="0" fontId="25" fillId="0" borderId="38" xfId="39" applyFont="1" applyFill="1" applyBorder="1" applyAlignment="1">
      <alignment horizontal="center" wrapText="1"/>
    </xf>
    <xf numFmtId="0" fontId="25" fillId="0" borderId="48" xfId="39" applyFont="1" applyFill="1" applyBorder="1" applyAlignment="1">
      <alignment horizontal="center" wrapText="1"/>
    </xf>
    <xf numFmtId="0" fontId="25" fillId="0" borderId="38" xfId="39" applyFont="1" applyFill="1" applyBorder="1"/>
    <xf numFmtId="3" fontId="25" fillId="0" borderId="38" xfId="39" applyNumberFormat="1" applyFont="1" applyFill="1" applyBorder="1"/>
    <xf numFmtId="0" fontId="25" fillId="0" borderId="38" xfId="39" applyFont="1" applyFill="1" applyBorder="1" applyAlignment="1">
      <alignment wrapText="1"/>
    </xf>
    <xf numFmtId="3" fontId="25" fillId="0" borderId="38" xfId="39" applyNumberFormat="1" applyFont="1" applyFill="1" applyBorder="1" applyAlignment="1">
      <alignment wrapText="1"/>
    </xf>
    <xf numFmtId="0" fontId="25" fillId="0" borderId="48" xfId="39" applyFont="1" applyFill="1" applyBorder="1" applyAlignment="1">
      <alignment wrapText="1"/>
    </xf>
    <xf numFmtId="0" fontId="24" fillId="0" borderId="38" xfId="39" applyFont="1" applyFill="1" applyBorder="1" applyAlignment="1">
      <alignment wrapText="1"/>
    </xf>
    <xf numFmtId="3" fontId="25" fillId="0" borderId="38" xfId="39" applyNumberFormat="1" applyFont="1" applyFill="1" applyBorder="1" applyAlignment="1">
      <alignment horizontal="right"/>
    </xf>
    <xf numFmtId="3" fontId="25" fillId="0" borderId="38" xfId="0" applyNumberFormat="1" applyFont="1" applyFill="1" applyBorder="1"/>
    <xf numFmtId="3" fontId="25" fillId="0" borderId="48" xfId="0" applyNumberFormat="1" applyFont="1" applyFill="1" applyBorder="1"/>
    <xf numFmtId="0" fontId="23" fillId="0" borderId="49" xfId="39" applyFont="1" applyFill="1" applyBorder="1" applyAlignment="1">
      <alignment horizontal="center" vertical="center" wrapText="1"/>
    </xf>
    <xf numFmtId="0" fontId="24" fillId="0" borderId="50" xfId="39" applyFont="1" applyFill="1" applyBorder="1" applyAlignment="1">
      <alignment horizontal="center" vertical="center" wrapText="1"/>
    </xf>
    <xf numFmtId="0" fontId="24" fillId="0" borderId="38" xfId="39" applyFont="1" applyFill="1" applyBorder="1" applyAlignment="1">
      <alignment horizontal="left" wrapText="1"/>
    </xf>
    <xf numFmtId="0" fontId="25" fillId="0" borderId="38" xfId="39" applyFont="1" applyFill="1" applyBorder="1" applyAlignment="1">
      <alignment horizontal="left" wrapText="1"/>
    </xf>
    <xf numFmtId="3" fontId="25" fillId="0" borderId="48" xfId="39" applyNumberFormat="1" applyFont="1" applyFill="1" applyBorder="1" applyAlignment="1">
      <alignment horizontal="center" wrapText="1"/>
    </xf>
    <xf numFmtId="0" fontId="25" fillId="0" borderId="38" xfId="39" applyFont="1" applyFill="1" applyBorder="1" applyAlignment="1">
      <alignment horizontal="left"/>
    </xf>
    <xf numFmtId="3" fontId="25" fillId="0" borderId="49" xfId="39" applyNumberFormat="1" applyFont="1" applyFill="1" applyBorder="1" applyAlignment="1">
      <alignment horizontal="right" wrapText="1"/>
    </xf>
    <xf numFmtId="9" fontId="25" fillId="0" borderId="38" xfId="39" applyNumberFormat="1" applyFont="1" applyFill="1" applyBorder="1" applyAlignment="1">
      <alignment horizontal="right"/>
    </xf>
    <xf numFmtId="0" fontId="25" fillId="0" borderId="38" xfId="39" applyFont="1" applyFill="1" applyBorder="1" applyAlignment="1">
      <alignment horizontal="right" wrapText="1"/>
    </xf>
    <xf numFmtId="0" fontId="24" fillId="0" borderId="38" xfId="39" applyFont="1" applyFill="1" applyBorder="1" applyAlignment="1">
      <alignment horizontal="center" vertical="top" wrapText="1"/>
    </xf>
    <xf numFmtId="0" fontId="25" fillId="0" borderId="49" xfId="39" applyFont="1" applyFill="1" applyBorder="1" applyAlignment="1">
      <alignment horizontal="left" wrapText="1"/>
    </xf>
    <xf numFmtId="0" fontId="25" fillId="0" borderId="54" xfId="39" applyFont="1" applyFill="1" applyBorder="1" applyAlignment="1">
      <alignment horizontal="left" wrapText="1"/>
    </xf>
    <xf numFmtId="0" fontId="25" fillId="0" borderId="49" xfId="39" applyFont="1" applyFill="1" applyBorder="1" applyAlignment="1">
      <alignment horizontal="center" wrapText="1"/>
    </xf>
    <xf numFmtId="3" fontId="25" fillId="0" borderId="49" xfId="39" applyNumberFormat="1" applyFont="1" applyFill="1" applyBorder="1" applyAlignment="1">
      <alignment wrapText="1"/>
    </xf>
    <xf numFmtId="9" fontId="25" fillId="0" borderId="38" xfId="39" applyNumberFormat="1" applyFont="1" applyFill="1" applyBorder="1" applyAlignment="1">
      <alignment horizontal="right" wrapText="1"/>
    </xf>
    <xf numFmtId="0" fontId="24" fillId="0" borderId="48" xfId="39" applyFont="1" applyFill="1" applyBorder="1" applyAlignment="1">
      <alignment horizontal="center" vertical="top" wrapText="1"/>
    </xf>
    <xf numFmtId="10" fontId="25" fillId="0" borderId="49" xfId="39" applyNumberFormat="1" applyFont="1" applyFill="1" applyBorder="1" applyAlignment="1"/>
    <xf numFmtId="10" fontId="25" fillId="0" borderId="38" xfId="39" applyNumberFormat="1" applyFont="1" applyFill="1" applyBorder="1" applyAlignment="1"/>
    <xf numFmtId="10" fontId="25" fillId="0" borderId="48" xfId="39" applyNumberFormat="1" applyFont="1" applyFill="1" applyBorder="1" applyAlignment="1"/>
    <xf numFmtId="3" fontId="25" fillId="0" borderId="48" xfId="39" applyNumberFormat="1" applyFont="1" applyFill="1" applyBorder="1"/>
    <xf numFmtId="0" fontId="25" fillId="0" borderId="49" xfId="39" applyFont="1" applyFill="1" applyBorder="1" applyAlignment="1">
      <alignment wrapText="1"/>
    </xf>
    <xf numFmtId="3" fontId="25" fillId="0" borderId="49" xfId="39" applyNumberFormat="1" applyFont="1" applyFill="1" applyBorder="1"/>
    <xf numFmtId="10" fontId="26" fillId="0" borderId="49" xfId="39" applyNumberFormat="1" applyFont="1" applyFill="1" applyBorder="1" applyAlignment="1">
      <alignment horizontal="left"/>
    </xf>
    <xf numFmtId="164" fontId="25" fillId="0" borderId="38" xfId="39" applyNumberFormat="1" applyFont="1" applyFill="1" applyBorder="1" applyAlignment="1">
      <alignment horizontal="right" wrapText="1"/>
    </xf>
    <xf numFmtId="0" fontId="25" fillId="0" borderId="38" xfId="39" applyFont="1" applyFill="1" applyBorder="1" applyAlignment="1"/>
    <xf numFmtId="3" fontId="25" fillId="0" borderId="49" xfId="39" applyNumberFormat="1" applyFont="1" applyFill="1" applyBorder="1" applyAlignment="1">
      <alignment horizontal="center" wrapText="1"/>
    </xf>
    <xf numFmtId="0" fontId="24" fillId="0" borderId="38" xfId="39" applyFont="1" applyFill="1" applyBorder="1" applyAlignment="1">
      <alignment horizontal="center" wrapText="1"/>
    </xf>
    <xf numFmtId="0" fontId="24" fillId="0" borderId="51" xfId="39" applyFont="1" applyFill="1" applyBorder="1" applyAlignment="1">
      <alignment horizontal="center" wrapText="1"/>
    </xf>
    <xf numFmtId="0" fontId="24" fillId="0" borderId="57" xfId="39" applyFont="1" applyFill="1" applyBorder="1" applyAlignment="1">
      <alignment horizontal="center" wrapText="1"/>
    </xf>
    <xf numFmtId="0" fontId="25" fillId="0" borderId="51" xfId="39" applyFont="1" applyFill="1" applyBorder="1" applyAlignment="1">
      <alignment horizontal="center" wrapText="1"/>
    </xf>
    <xf numFmtId="3" fontId="29" fillId="0" borderId="54" xfId="39" applyNumberFormat="1" applyFont="1" applyFill="1" applyBorder="1" applyAlignment="1">
      <alignment horizontal="right" wrapText="1"/>
    </xf>
    <xf numFmtId="10" fontId="25" fillId="0" borderId="54" xfId="39" applyNumberFormat="1" applyFont="1" applyFill="1" applyBorder="1" applyAlignment="1">
      <alignment horizontal="left" wrapText="1"/>
    </xf>
    <xf numFmtId="4" fontId="25" fillId="0" borderId="54" xfId="39" applyNumberFormat="1" applyFont="1" applyFill="1" applyBorder="1" applyAlignment="1">
      <alignment horizontal="left" wrapText="1"/>
    </xf>
    <xf numFmtId="0" fontId="23" fillId="0" borderId="38" xfId="39" applyFont="1" applyFill="1" applyBorder="1" applyAlignment="1">
      <alignment horizontal="center" vertical="center" wrapText="1"/>
    </xf>
    <xf numFmtId="0" fontId="25" fillId="0" borderId="31" xfId="39" applyFont="1" applyFill="1" applyBorder="1" applyAlignment="1">
      <alignment horizontal="center" wrapText="1"/>
    </xf>
    <xf numFmtId="0" fontId="24" fillId="0" borderId="31" xfId="39" applyFont="1" applyFill="1" applyBorder="1" applyAlignment="1">
      <alignment horizontal="center" wrapText="1"/>
    </xf>
    <xf numFmtId="4" fontId="25" fillId="0" borderId="0" xfId="39" applyNumberFormat="1" applyFont="1" applyFill="1" applyBorder="1"/>
    <xf numFmtId="0" fontId="25" fillId="0" borderId="31" xfId="39" applyFont="1" applyFill="1" applyBorder="1" applyAlignment="1">
      <alignment horizontal="center" vertical="center" wrapText="1"/>
    </xf>
    <xf numFmtId="0" fontId="24" fillId="0" borderId="31" xfId="39" applyFont="1" applyFill="1" applyBorder="1" applyAlignment="1">
      <alignment horizontal="center" vertical="center" wrapText="1"/>
    </xf>
    <xf numFmtId="3" fontId="25" fillId="0" borderId="51" xfId="39" applyNumberFormat="1" applyFont="1" applyFill="1" applyBorder="1" applyAlignment="1">
      <alignment horizontal="right" wrapText="1"/>
    </xf>
    <xf numFmtId="3" fontId="25" fillId="0" borderId="38" xfId="39" applyNumberFormat="1" applyFont="1" applyFill="1" applyBorder="1" applyAlignment="1">
      <alignment horizontal="center" wrapText="1"/>
    </xf>
    <xf numFmtId="0" fontId="1" fillId="0" borderId="28" xfId="39" applyBorder="1"/>
    <xf numFmtId="0" fontId="1" fillId="0" borderId="29" xfId="39" applyBorder="1"/>
    <xf numFmtId="0" fontId="1" fillId="0" borderId="27" xfId="39" applyBorder="1"/>
    <xf numFmtId="0" fontId="1" fillId="0" borderId="26" xfId="39" applyBorder="1"/>
    <xf numFmtId="49" fontId="32" fillId="0" borderId="38" xfId="39" applyNumberFormat="1" applyFont="1" applyFill="1" applyBorder="1" applyAlignment="1">
      <alignment horizontal="center" vertical="center"/>
    </xf>
    <xf numFmtId="49" fontId="32" fillId="0" borderId="25" xfId="39" applyNumberFormat="1" applyFont="1" applyFill="1" applyBorder="1" applyAlignment="1">
      <alignment horizontal="center" vertical="center"/>
    </xf>
    <xf numFmtId="49" fontId="6" fillId="0" borderId="55" xfId="39" applyNumberFormat="1" applyFont="1" applyBorder="1" applyAlignment="1">
      <alignment horizontal="left"/>
    </xf>
    <xf numFmtId="49" fontId="6" fillId="0" borderId="63" xfId="39" applyNumberFormat="1" applyFont="1" applyBorder="1" applyAlignment="1">
      <alignment horizontal="left"/>
    </xf>
    <xf numFmtId="49" fontId="3" fillId="0" borderId="63" xfId="39" applyNumberFormat="1" applyFont="1" applyBorder="1" applyAlignment="1">
      <alignment horizontal="left"/>
    </xf>
    <xf numFmtId="49" fontId="3" fillId="26" borderId="49" xfId="39" applyNumberFormat="1" applyFont="1" applyFill="1" applyBorder="1" applyAlignment="1">
      <alignment horizontal="center" vertical="top"/>
    </xf>
    <xf numFmtId="4" fontId="1" fillId="0" borderId="63" xfId="39" applyNumberFormat="1" applyFont="1" applyBorder="1" applyAlignment="1" applyProtection="1">
      <alignment horizontal="right"/>
      <protection locked="0"/>
    </xf>
    <xf numFmtId="49" fontId="3" fillId="0" borderId="53" xfId="39" applyNumberFormat="1" applyFont="1" applyBorder="1" applyAlignment="1">
      <alignment horizontal="center"/>
    </xf>
    <xf numFmtId="4" fontId="3" fillId="0" borderId="60" xfId="39" applyNumberFormat="1" applyFont="1" applyBorder="1" applyAlignment="1">
      <alignment horizontal="center"/>
    </xf>
    <xf numFmtId="4" fontId="3" fillId="0" borderId="25" xfId="39" applyNumberFormat="1" applyFont="1" applyBorder="1" applyAlignment="1">
      <alignment horizontal="left"/>
    </xf>
    <xf numFmtId="49" fontId="6" fillId="0" borderId="59" xfId="39" applyNumberFormat="1" applyFont="1" applyBorder="1" applyAlignment="1">
      <alignment horizontal="left"/>
    </xf>
    <xf numFmtId="49" fontId="3" fillId="0" borderId="59" xfId="39" applyNumberFormat="1" applyFont="1" applyBorder="1" applyAlignment="1">
      <alignment horizontal="left"/>
    </xf>
    <xf numFmtId="49" fontId="3" fillId="26" borderId="38" xfId="39" applyNumberFormat="1" applyFont="1" applyFill="1" applyBorder="1" applyAlignment="1">
      <alignment horizontal="center" vertical="top"/>
    </xf>
    <xf numFmtId="4" fontId="1" fillId="0" borderId="59" xfId="39" applyNumberFormat="1" applyFont="1" applyBorder="1" applyAlignment="1" applyProtection="1">
      <alignment horizontal="left"/>
      <protection locked="0"/>
    </xf>
    <xf numFmtId="49" fontId="3" fillId="26" borderId="55" xfId="39" applyNumberFormat="1" applyFont="1" applyFill="1" applyBorder="1" applyAlignment="1">
      <alignment horizontal="center" vertical="top"/>
    </xf>
    <xf numFmtId="4" fontId="1" fillId="0" borderId="38" xfId="39" applyNumberFormat="1" applyFont="1" applyFill="1" applyBorder="1" applyAlignment="1">
      <alignment horizontal="right"/>
    </xf>
    <xf numFmtId="4" fontId="1" fillId="0" borderId="25" xfId="39" applyNumberFormat="1" applyFont="1" applyBorder="1" applyAlignment="1"/>
    <xf numFmtId="4" fontId="1" fillId="0" borderId="59" xfId="39" applyNumberFormat="1" applyFont="1" applyBorder="1" applyAlignment="1" applyProtection="1">
      <alignment horizontal="right"/>
      <protection locked="0"/>
    </xf>
    <xf numFmtId="4" fontId="3" fillId="0" borderId="25" xfId="39" applyNumberFormat="1" applyFont="1" applyBorder="1" applyAlignment="1"/>
    <xf numFmtId="49" fontId="3" fillId="0" borderId="51" xfId="39" applyNumberFormat="1" applyFont="1" applyBorder="1" applyAlignment="1">
      <alignment horizontal="left"/>
    </xf>
    <xf numFmtId="4" fontId="1" fillId="0" borderId="55" xfId="39" applyNumberFormat="1" applyFont="1" applyBorder="1" applyAlignment="1" applyProtection="1">
      <alignment horizontal="right"/>
      <protection locked="0"/>
    </xf>
    <xf numFmtId="49" fontId="6" fillId="0" borderId="52" xfId="39" applyNumberFormat="1" applyFont="1" applyBorder="1" applyAlignment="1">
      <alignment horizontal="left"/>
    </xf>
    <xf numFmtId="49" fontId="3" fillId="26" borderId="38" xfId="39" applyNumberFormat="1" applyFont="1" applyFill="1" applyBorder="1" applyAlignment="1">
      <alignment horizontal="center"/>
    </xf>
    <xf numFmtId="4" fontId="3" fillId="0" borderId="25" xfId="39" applyNumberFormat="1" applyFont="1" applyBorder="1" applyAlignment="1">
      <alignment horizontal="right"/>
    </xf>
    <xf numFmtId="4" fontId="1" fillId="0" borderId="25" xfId="39" applyNumberFormat="1" applyFont="1" applyBorder="1" applyAlignment="1">
      <alignment horizontal="right"/>
    </xf>
    <xf numFmtId="49" fontId="3" fillId="0" borderId="60" xfId="39" applyNumberFormat="1" applyFont="1" applyBorder="1" applyAlignment="1">
      <alignment horizontal="center"/>
    </xf>
    <xf numFmtId="49" fontId="3" fillId="26" borderId="64" xfId="39" applyNumberFormat="1" applyFont="1" applyFill="1" applyBorder="1" applyAlignment="1">
      <alignment horizontal="center" vertical="top"/>
    </xf>
    <xf numFmtId="2" fontId="6" fillId="0" borderId="53" xfId="39" applyNumberFormat="1" applyFont="1" applyBorder="1" applyAlignment="1">
      <alignment horizontal="left"/>
    </xf>
    <xf numFmtId="2" fontId="6" fillId="0" borderId="0" xfId="39" applyNumberFormat="1" applyFont="1" applyBorder="1" applyAlignment="1">
      <alignment horizontal="left"/>
    </xf>
    <xf numFmtId="49" fontId="3" fillId="0" borderId="0" xfId="39" applyNumberFormat="1" applyFont="1" applyFill="1" applyBorder="1" applyAlignment="1">
      <alignment horizontal="center"/>
    </xf>
    <xf numFmtId="49" fontId="3" fillId="0" borderId="60" xfId="39" applyNumberFormat="1" applyFont="1" applyFill="1" applyBorder="1" applyAlignment="1">
      <alignment horizontal="center"/>
    </xf>
    <xf numFmtId="49" fontId="3" fillId="0" borderId="53" xfId="39" applyNumberFormat="1" applyFont="1" applyBorder="1" applyAlignment="1">
      <alignment horizontal="left"/>
    </xf>
    <xf numFmtId="2" fontId="33" fillId="0" borderId="0" xfId="39" applyNumberFormat="1" applyFont="1" applyBorder="1" applyAlignment="1">
      <alignment horizontal="left" wrapText="1"/>
    </xf>
    <xf numFmtId="49" fontId="3" fillId="26" borderId="38" xfId="39" applyNumberFormat="1" applyFont="1" applyFill="1" applyBorder="1" applyAlignment="1">
      <alignment horizontal="left" vertical="top"/>
    </xf>
    <xf numFmtId="49" fontId="3" fillId="0" borderId="0" xfId="39" applyNumberFormat="1" applyFont="1" applyBorder="1" applyAlignment="1">
      <alignment horizontal="left"/>
    </xf>
    <xf numFmtId="49" fontId="3" fillId="0" borderId="52" xfId="39" applyNumberFormat="1" applyFont="1" applyBorder="1" applyAlignment="1">
      <alignment horizontal="left"/>
    </xf>
    <xf numFmtId="49" fontId="3" fillId="0" borderId="63" xfId="39" applyNumberFormat="1" applyFont="1" applyFill="1" applyBorder="1" applyAlignment="1">
      <alignment horizontal="center"/>
    </xf>
    <xf numFmtId="49" fontId="3" fillId="0" borderId="57" xfId="39" applyNumberFormat="1" applyFont="1" applyFill="1" applyBorder="1" applyAlignment="1">
      <alignment horizontal="center"/>
    </xf>
    <xf numFmtId="49" fontId="1" fillId="0" borderId="38" xfId="39" applyNumberFormat="1" applyFont="1" applyFill="1" applyBorder="1" applyAlignment="1">
      <alignment horizontal="center"/>
    </xf>
    <xf numFmtId="49" fontId="2" fillId="0" borderId="25" xfId="39" applyNumberFormat="1" applyFont="1" applyFill="1" applyBorder="1" applyAlignment="1">
      <alignment horizontal="center"/>
    </xf>
    <xf numFmtId="49" fontId="32" fillId="0" borderId="53" xfId="39" applyNumberFormat="1" applyFont="1" applyFill="1" applyBorder="1" applyAlignment="1">
      <alignment horizontal="center"/>
    </xf>
    <xf numFmtId="49" fontId="32" fillId="0" borderId="0" xfId="39" applyNumberFormat="1" applyFont="1" applyFill="1" applyBorder="1" applyAlignment="1">
      <alignment horizontal="center"/>
    </xf>
    <xf numFmtId="49" fontId="32" fillId="0" borderId="25" xfId="39" applyNumberFormat="1" applyFont="1" applyFill="1" applyBorder="1" applyAlignment="1">
      <alignment horizontal="center"/>
    </xf>
    <xf numFmtId="0" fontId="1" fillId="0" borderId="25" xfId="39" applyBorder="1" applyAlignment="1"/>
    <xf numFmtId="0" fontId="1" fillId="0" borderId="52" xfId="39" applyBorder="1" applyAlignment="1"/>
    <xf numFmtId="0" fontId="6" fillId="0" borderId="63" xfId="39" applyFont="1" applyBorder="1" applyAlignment="1"/>
    <xf numFmtId="49" fontId="2" fillId="0" borderId="0" xfId="39" applyNumberFormat="1" applyFont="1" applyFill="1" applyBorder="1" applyAlignment="1">
      <alignment horizontal="center"/>
    </xf>
    <xf numFmtId="49" fontId="32" fillId="0" borderId="60" xfId="39" applyNumberFormat="1" applyFont="1" applyFill="1" applyBorder="1" applyAlignment="1">
      <alignment horizontal="center"/>
    </xf>
    <xf numFmtId="0" fontId="3" fillId="26" borderId="55" xfId="39" applyFont="1" applyFill="1" applyBorder="1" applyAlignment="1">
      <alignment horizontal="center"/>
    </xf>
    <xf numFmtId="49" fontId="32" fillId="0" borderId="30" xfId="39" applyNumberFormat="1" applyFont="1" applyFill="1" applyBorder="1" applyAlignment="1">
      <alignment horizontal="center"/>
    </xf>
    <xf numFmtId="49" fontId="32" fillId="0" borderId="46" xfId="39" applyNumberFormat="1" applyFont="1" applyFill="1" applyBorder="1" applyAlignment="1">
      <alignment horizontal="center"/>
    </xf>
    <xf numFmtId="49" fontId="6" fillId="0" borderId="63" xfId="39" applyNumberFormat="1" applyFont="1" applyFill="1" applyBorder="1" applyAlignment="1">
      <alignment horizontal="left" wrapText="1"/>
    </xf>
    <xf numFmtId="49" fontId="6" fillId="0" borderId="63" xfId="39" applyNumberFormat="1" applyFont="1" applyFill="1" applyBorder="1" applyAlignment="1">
      <alignment horizontal="center"/>
    </xf>
    <xf numFmtId="49" fontId="6" fillId="0" borderId="56" xfId="39" applyNumberFormat="1" applyFont="1" applyFill="1" applyBorder="1" applyAlignment="1">
      <alignment horizontal="center"/>
    </xf>
    <xf numFmtId="0" fontId="1" fillId="0" borderId="33" xfId="39" applyBorder="1"/>
    <xf numFmtId="0" fontId="1" fillId="0" borderId="31" xfId="39" applyBorder="1" applyAlignment="1"/>
    <xf numFmtId="0" fontId="1" fillId="0" borderId="32" xfId="39" applyBorder="1" applyAlignment="1"/>
    <xf numFmtId="3" fontId="25" fillId="0" borderId="45" xfId="0" applyNumberFormat="1" applyFont="1" applyFill="1" applyBorder="1" applyAlignment="1">
      <alignment horizontal="right"/>
    </xf>
    <xf numFmtId="0" fontId="25" fillId="0" borderId="45" xfId="39" applyFont="1" applyFill="1" applyBorder="1"/>
    <xf numFmtId="3" fontId="25" fillId="0" borderId="49" xfId="39" applyNumberFormat="1" applyFont="1" applyFill="1" applyBorder="1" applyAlignment="1">
      <alignment horizontal="right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justify"/>
    </xf>
    <xf numFmtId="0" fontId="0" fillId="0" borderId="0" xfId="0" applyAlignment="1"/>
    <xf numFmtId="0" fontId="24" fillId="0" borderId="79" xfId="0" applyFont="1" applyBorder="1" applyAlignment="1">
      <alignment horizontal="center" vertical="top"/>
    </xf>
    <xf numFmtId="0" fontId="24" fillId="0" borderId="80" xfId="0" applyFont="1" applyBorder="1" applyAlignment="1">
      <alignment horizontal="center" vertical="top"/>
    </xf>
    <xf numFmtId="3" fontId="25" fillId="0" borderId="82" xfId="0" applyNumberFormat="1" applyFont="1" applyBorder="1" applyAlignment="1">
      <alignment horizontal="center" vertical="top"/>
    </xf>
    <xf numFmtId="0" fontId="36" fillId="0" borderId="0" xfId="0" applyFont="1" applyAlignment="1"/>
    <xf numFmtId="0" fontId="34" fillId="0" borderId="0" xfId="0" applyFont="1" applyAlignment="1">
      <alignment horizontal="left"/>
    </xf>
    <xf numFmtId="0" fontId="24" fillId="0" borderId="46" xfId="39" applyFont="1" applyFill="1" applyBorder="1" applyAlignment="1">
      <alignment horizontal="center" vertical="center" wrapText="1"/>
    </xf>
    <xf numFmtId="0" fontId="24" fillId="0" borderId="47" xfId="39" applyFont="1" applyFill="1" applyBorder="1" applyAlignment="1">
      <alignment horizontal="center" vertical="center" wrapText="1"/>
    </xf>
    <xf numFmtId="0" fontId="24" fillId="0" borderId="58" xfId="39" applyFont="1" applyFill="1" applyBorder="1" applyAlignment="1">
      <alignment horizontal="center" vertical="center" wrapText="1"/>
    </xf>
    <xf numFmtId="3" fontId="25" fillId="0" borderId="50" xfId="0" applyNumberFormat="1" applyFont="1" applyFill="1" applyBorder="1" applyAlignment="1">
      <alignment horizontal="right"/>
    </xf>
    <xf numFmtId="0" fontId="25" fillId="0" borderId="54" xfId="39" applyFont="1" applyFill="1" applyBorder="1"/>
    <xf numFmtId="49" fontId="25" fillId="0" borderId="38" xfId="39" applyNumberFormat="1" applyFont="1" applyFill="1" applyBorder="1" applyAlignment="1">
      <alignment wrapText="1"/>
    </xf>
    <xf numFmtId="0" fontId="25" fillId="0" borderId="50" xfId="39" applyFont="1" applyFill="1" applyBorder="1"/>
    <xf numFmtId="49" fontId="25" fillId="0" borderId="38" xfId="39" applyNumberFormat="1" applyFont="1" applyFill="1" applyBorder="1" applyAlignment="1">
      <alignment horizontal="right"/>
    </xf>
    <xf numFmtId="0" fontId="25" fillId="0" borderId="49" xfId="39" applyFont="1" applyFill="1" applyBorder="1"/>
    <xf numFmtId="0" fontId="25" fillId="0" borderId="50" xfId="39" applyFont="1" applyFill="1" applyBorder="1" applyAlignment="1">
      <alignment horizontal="center" wrapText="1"/>
    </xf>
    <xf numFmtId="0" fontId="0" fillId="0" borderId="38" xfId="0" applyFill="1" applyBorder="1"/>
    <xf numFmtId="0" fontId="24" fillId="0" borderId="51" xfId="39" applyFont="1" applyFill="1" applyBorder="1" applyAlignment="1">
      <alignment horizontal="center" vertical="top" wrapText="1"/>
    </xf>
    <xf numFmtId="0" fontId="24" fillId="0" borderId="38" xfId="39" applyFont="1" applyFill="1" applyBorder="1" applyAlignment="1">
      <alignment horizontal="left" vertical="top" wrapText="1"/>
    </xf>
    <xf numFmtId="3" fontId="25" fillId="0" borderId="38" xfId="39" applyNumberFormat="1" applyFont="1" applyFill="1" applyBorder="1" applyAlignment="1">
      <alignment horizontal="right" vertical="center" wrapText="1"/>
    </xf>
    <xf numFmtId="1" fontId="25" fillId="0" borderId="61" xfId="39" applyNumberFormat="1" applyFont="1" applyFill="1" applyBorder="1" applyAlignment="1">
      <alignment horizontal="left" vertical="center"/>
    </xf>
    <xf numFmtId="0" fontId="25" fillId="0" borderId="38" xfId="39" applyFont="1" applyFill="1" applyBorder="1" applyAlignment="1">
      <alignment horizontal="left" vertical="center" wrapText="1"/>
    </xf>
    <xf numFmtId="2" fontId="25" fillId="0" borderId="82" xfId="0" applyNumberFormat="1" applyFont="1" applyBorder="1" applyAlignment="1">
      <alignment horizontal="center" vertical="top"/>
    </xf>
    <xf numFmtId="3" fontId="25" fillId="0" borderId="82" xfId="0" applyNumberFormat="1" applyFont="1" applyBorder="1" applyAlignment="1">
      <alignment horizontal="right" vertical="top"/>
    </xf>
    <xf numFmtId="0" fontId="3" fillId="0" borderId="0" xfId="0" applyFont="1" applyFill="1" applyBorder="1" applyAlignment="1">
      <alignment horizontal="left" wrapText="1"/>
    </xf>
    <xf numFmtId="0" fontId="3" fillId="0" borderId="31" xfId="0" applyFont="1" applyFill="1" applyBorder="1" applyAlignment="1">
      <alignment horizontal="center" wrapText="1"/>
    </xf>
    <xf numFmtId="0" fontId="3" fillId="0" borderId="31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3" fontId="3" fillId="0" borderId="0" xfId="0" applyNumberFormat="1" applyFont="1" applyAlignment="1">
      <alignment horizontal="right" wrapText="1"/>
    </xf>
    <xf numFmtId="4" fontId="3" fillId="0" borderId="0" xfId="0" applyNumberFormat="1" applyFont="1" applyFill="1" applyBorder="1" applyAlignment="1">
      <alignment horizontal="right" wrapText="1"/>
    </xf>
    <xf numFmtId="3" fontId="3" fillId="0" borderId="31" xfId="0" applyNumberFormat="1" applyFont="1" applyBorder="1" applyAlignment="1">
      <alignment horizontal="right" wrapText="1"/>
    </xf>
    <xf numFmtId="3" fontId="3" fillId="0" borderId="0" xfId="0" applyNumberFormat="1" applyFont="1" applyBorder="1" applyAlignment="1">
      <alignment horizontal="right" wrapText="1"/>
    </xf>
    <xf numFmtId="3" fontId="39" fillId="0" borderId="0" xfId="0" applyNumberFormat="1" applyFont="1" applyFill="1" applyBorder="1" applyAlignment="1">
      <alignment horizontal="right" wrapText="1"/>
    </xf>
    <xf numFmtId="4" fontId="3" fillId="0" borderId="0" xfId="0" applyNumberFormat="1" applyFont="1" applyFill="1" applyBorder="1" applyAlignment="1">
      <alignment horizontal="left" wrapText="1"/>
    </xf>
    <xf numFmtId="4" fontId="3" fillId="0" borderId="0" xfId="0" applyNumberFormat="1" applyFont="1" applyAlignment="1">
      <alignment horizontal="right" wrapText="1"/>
    </xf>
    <xf numFmtId="4" fontId="3" fillId="0" borderId="31" xfId="0" applyNumberFormat="1" applyFont="1" applyBorder="1" applyAlignment="1">
      <alignment horizontal="right" wrapText="1"/>
    </xf>
    <xf numFmtId="4" fontId="3" fillId="0" borderId="0" xfId="0" applyNumberFormat="1" applyFont="1" applyBorder="1" applyAlignment="1">
      <alignment horizontal="right" wrapText="1"/>
    </xf>
    <xf numFmtId="4" fontId="3" fillId="0" borderId="31" xfId="0" applyNumberFormat="1" applyFont="1" applyFill="1" applyBorder="1" applyAlignment="1">
      <alignment horizontal="center" wrapText="1"/>
    </xf>
    <xf numFmtId="4" fontId="3" fillId="0" borderId="31" xfId="0" applyNumberFormat="1" applyFont="1" applyFill="1" applyBorder="1" applyAlignment="1">
      <alignment horizontal="right" wrapText="1"/>
    </xf>
    <xf numFmtId="3" fontId="3" fillId="0" borderId="83" xfId="0" applyNumberFormat="1" applyFont="1" applyFill="1" applyBorder="1" applyAlignment="1">
      <alignment horizontal="right" wrapText="1"/>
    </xf>
    <xf numFmtId="0" fontId="3" fillId="0" borderId="31" xfId="0" applyFont="1" applyFill="1" applyBorder="1" applyAlignment="1">
      <alignment horizontal="left" wrapText="1"/>
    </xf>
    <xf numFmtId="3" fontId="3" fillId="0" borderId="0" xfId="0" applyNumberFormat="1" applyFont="1" applyFill="1" applyAlignment="1">
      <alignment wrapText="1"/>
    </xf>
    <xf numFmtId="3" fontId="3" fillId="0" borderId="84" xfId="0" applyNumberFormat="1" applyFont="1" applyFill="1" applyBorder="1" applyAlignment="1">
      <alignment wrapText="1"/>
    </xf>
    <xf numFmtId="2" fontId="25" fillId="0" borderId="81" xfId="0" applyNumberFormat="1" applyFont="1" applyBorder="1" applyAlignment="1">
      <alignment horizontal="center" vertical="top"/>
    </xf>
    <xf numFmtId="0" fontId="25" fillId="0" borderId="0" xfId="39" applyFont="1" applyFill="1" applyBorder="1" applyAlignment="1">
      <alignment horizontal="left" vertical="center" wrapText="1"/>
    </xf>
    <xf numFmtId="0" fontId="4" fillId="0" borderId="0" xfId="0" applyFont="1"/>
    <xf numFmtId="9" fontId="25" fillId="0" borderId="50" xfId="70" applyFont="1" applyFill="1" applyBorder="1" applyAlignment="1">
      <alignment horizontal="center" vertical="center" wrapText="1"/>
    </xf>
    <xf numFmtId="1" fontId="24" fillId="0" borderId="61" xfId="39" applyNumberFormat="1" applyFont="1" applyFill="1" applyBorder="1" applyAlignment="1">
      <alignment horizontal="center" wrapText="1"/>
    </xf>
    <xf numFmtId="1" fontId="24" fillId="0" borderId="61" xfId="39" applyNumberFormat="1" applyFont="1" applyFill="1" applyBorder="1" applyAlignment="1">
      <alignment horizontal="left" vertical="center"/>
    </xf>
    <xf numFmtId="1" fontId="24" fillId="0" borderId="62" xfId="39" applyNumberFormat="1" applyFont="1" applyFill="1" applyBorder="1" applyAlignment="1">
      <alignment horizontal="center" wrapText="1"/>
    </xf>
    <xf numFmtId="1" fontId="24" fillId="0" borderId="62" xfId="0" applyNumberFormat="1" applyFont="1" applyFill="1" applyBorder="1" applyAlignment="1">
      <alignment horizontal="center"/>
    </xf>
    <xf numFmtId="0" fontId="25" fillId="0" borderId="82" xfId="0" applyFont="1" applyBorder="1" applyAlignment="1">
      <alignment horizontal="left" vertical="top"/>
    </xf>
    <xf numFmtId="0" fontId="0" fillId="0" borderId="25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34" xfId="0" applyFont="1" applyBorder="1" applyAlignment="1">
      <alignment horizontal="center"/>
    </xf>
    <xf numFmtId="4" fontId="1" fillId="0" borderId="60" xfId="39" applyNumberFormat="1" applyBorder="1" applyAlignment="1"/>
    <xf numFmtId="0" fontId="1" fillId="0" borderId="0" xfId="0" applyFont="1" applyAlignment="1">
      <alignment horizontal="right"/>
    </xf>
    <xf numFmtId="0" fontId="40" fillId="0" borderId="0" xfId="39" applyFont="1" applyFill="1" applyBorder="1" applyAlignment="1">
      <alignment horizontal="right" vertical="center" wrapText="1"/>
    </xf>
    <xf numFmtId="3" fontId="25" fillId="0" borderId="0" xfId="39" applyNumberFormat="1" applyFont="1" applyFill="1" applyBorder="1" applyAlignment="1">
      <alignment horizontal="center" wrapText="1"/>
    </xf>
    <xf numFmtId="9" fontId="25" fillId="0" borderId="38" xfId="70" applyFont="1" applyFill="1" applyBorder="1" applyAlignment="1">
      <alignment wrapText="1"/>
    </xf>
    <xf numFmtId="0" fontId="27" fillId="0" borderId="49" xfId="39" applyFont="1" applyFill="1" applyBorder="1" applyAlignment="1">
      <alignment horizontal="right" vertical="center" wrapText="1"/>
    </xf>
    <xf numFmtId="9" fontId="27" fillId="0" borderId="49" xfId="39" applyNumberFormat="1" applyFont="1" applyFill="1" applyBorder="1" applyAlignment="1">
      <alignment horizontal="right" vertical="center"/>
    </xf>
    <xf numFmtId="0" fontId="1" fillId="0" borderId="25" xfId="0" applyFont="1" applyBorder="1" applyAlignment="1">
      <alignment horizontal="center"/>
    </xf>
    <xf numFmtId="3" fontId="25" fillId="0" borderId="57" xfId="39" applyNumberFormat="1" applyFont="1" applyFill="1" applyBorder="1" applyAlignment="1">
      <alignment horizontal="right" wrapText="1"/>
    </xf>
    <xf numFmtId="3" fontId="25" fillId="0" borderId="78" xfId="39" applyNumberFormat="1" applyFont="1" applyFill="1" applyBorder="1" applyAlignment="1">
      <alignment horizontal="right" wrapText="1"/>
    </xf>
    <xf numFmtId="0" fontId="25" fillId="0" borderId="49" xfId="0" applyFont="1" applyBorder="1" applyAlignment="1">
      <alignment horizontal="center"/>
    </xf>
    <xf numFmtId="0" fontId="25" fillId="0" borderId="38" xfId="0" applyFont="1" applyBorder="1" applyAlignment="1">
      <alignment horizontal="center"/>
    </xf>
    <xf numFmtId="0" fontId="25" fillId="0" borderId="48" xfId="0" applyFont="1" applyBorder="1" applyAlignment="1">
      <alignment horizontal="center"/>
    </xf>
    <xf numFmtId="4" fontId="24" fillId="0" borderId="48" xfId="39" applyNumberFormat="1" applyFont="1" applyFill="1" applyBorder="1" applyAlignment="1">
      <alignment horizontal="center" vertical="top" wrapText="1"/>
    </xf>
    <xf numFmtId="9" fontId="25" fillId="0" borderId="49" xfId="70" applyFont="1" applyFill="1" applyBorder="1" applyAlignment="1">
      <alignment horizontal="right" wrapText="1"/>
    </xf>
    <xf numFmtId="165" fontId="25" fillId="0" borderId="49" xfId="70" applyNumberFormat="1" applyFont="1" applyFill="1" applyBorder="1" applyAlignment="1">
      <alignment horizontal="right" wrapText="1"/>
    </xf>
    <xf numFmtId="10" fontId="25" fillId="0" borderId="49" xfId="70" applyNumberFormat="1" applyFont="1" applyFill="1" applyBorder="1" applyAlignment="1">
      <alignment horizontal="right" wrapText="1"/>
    </xf>
    <xf numFmtId="165" fontId="25" fillId="0" borderId="48" xfId="70" applyNumberFormat="1" applyFont="1" applyFill="1" applyBorder="1" applyAlignment="1">
      <alignment horizontal="right" wrapText="1"/>
    </xf>
    <xf numFmtId="3" fontId="25" fillId="0" borderId="48" xfId="39" applyNumberFormat="1" applyFont="1" applyFill="1" applyBorder="1" applyAlignment="1">
      <alignment horizontal="right"/>
    </xf>
    <xf numFmtId="165" fontId="25" fillId="0" borderId="49" xfId="70" applyNumberFormat="1" applyFont="1" applyFill="1" applyBorder="1" applyAlignment="1">
      <alignment horizontal="center" wrapText="1"/>
    </xf>
    <xf numFmtId="0" fontId="1" fillId="0" borderId="0" xfId="39" applyFont="1" applyFill="1" applyBorder="1" applyAlignment="1">
      <alignment horizontal="right" vertical="center" wrapText="1"/>
    </xf>
    <xf numFmtId="0" fontId="4" fillId="0" borderId="25" xfId="0" applyFont="1" applyBorder="1" applyAlignment="1">
      <alignment horizontal="center"/>
    </xf>
    <xf numFmtId="165" fontId="25" fillId="0" borderId="38" xfId="39" applyNumberFormat="1" applyFont="1" applyFill="1" applyBorder="1" applyAlignment="1">
      <alignment horizontal="right"/>
    </xf>
    <xf numFmtId="9" fontId="25" fillId="0" borderId="38" xfId="70" applyFont="1" applyFill="1" applyBorder="1" applyAlignment="1">
      <alignment horizontal="center" wrapText="1"/>
    </xf>
    <xf numFmtId="0" fontId="1" fillId="0" borderId="0" xfId="0" applyFont="1" applyAlignment="1">
      <alignment horizontal="justify" vertical="center"/>
    </xf>
    <xf numFmtId="2" fontId="25" fillId="0" borderId="38" xfId="39" applyNumberFormat="1" applyFont="1" applyFill="1" applyBorder="1"/>
    <xf numFmtId="165" fontId="25" fillId="0" borderId="38" xfId="70" applyNumberFormat="1" applyFont="1" applyFill="1" applyBorder="1" applyAlignment="1">
      <alignment horizontal="right" wrapText="1"/>
    </xf>
    <xf numFmtId="0" fontId="25" fillId="0" borderId="45" xfId="39" applyFont="1" applyFill="1" applyBorder="1" applyAlignment="1">
      <alignment wrapText="1"/>
    </xf>
    <xf numFmtId="4" fontId="24" fillId="0" borderId="0" xfId="39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right" wrapText="1"/>
    </xf>
    <xf numFmtId="4" fontId="0" fillId="0" borderId="84" xfId="0" applyNumberFormat="1" applyBorder="1"/>
    <xf numFmtId="4" fontId="3" fillId="0" borderId="60" xfId="39" applyNumberFormat="1" applyFont="1" applyBorder="1" applyAlignment="1">
      <alignment horizontal="right"/>
    </xf>
    <xf numFmtId="9" fontId="1" fillId="0" borderId="0" xfId="70" applyFont="1"/>
    <xf numFmtId="0" fontId="1" fillId="0" borderId="0" xfId="0" applyFont="1"/>
    <xf numFmtId="3" fontId="25" fillId="0" borderId="38" xfId="39" applyNumberFormat="1" applyFont="1" applyFill="1" applyBorder="1" applyAlignment="1">
      <alignment horizontal="left"/>
    </xf>
    <xf numFmtId="3" fontId="1" fillId="0" borderId="0" xfId="39" applyNumberFormat="1"/>
    <xf numFmtId="9" fontId="25" fillId="0" borderId="38" xfId="70" applyFont="1" applyFill="1" applyBorder="1" applyAlignment="1">
      <alignment horizontal="left" wrapText="1"/>
    </xf>
    <xf numFmtId="166" fontId="25" fillId="0" borderId="38" xfId="39" applyNumberFormat="1" applyFont="1" applyFill="1" applyBorder="1" applyAlignment="1">
      <alignment horizontal="right" wrapText="1"/>
    </xf>
    <xf numFmtId="4" fontId="1" fillId="0" borderId="38" xfId="39" applyNumberFormat="1" applyBorder="1"/>
    <xf numFmtId="4" fontId="4" fillId="25" borderId="44" xfId="0" applyNumberFormat="1" applyFont="1" applyFill="1" applyBorder="1"/>
    <xf numFmtId="2" fontId="3" fillId="0" borderId="60" xfId="39" applyNumberFormat="1" applyFont="1" applyBorder="1" applyAlignment="1">
      <alignment horizontal="center"/>
    </xf>
    <xf numFmtId="49" fontId="41" fillId="0" borderId="38" xfId="39" applyNumberFormat="1" applyFont="1" applyFill="1" applyBorder="1" applyAlignment="1">
      <alignment horizontal="center" wrapText="1"/>
    </xf>
    <xf numFmtId="0" fontId="25" fillId="0" borderId="55" xfId="39" applyFont="1" applyFill="1" applyBorder="1" applyAlignment="1">
      <alignment wrapText="1"/>
    </xf>
    <xf numFmtId="0" fontId="25" fillId="0" borderId="54" xfId="39" applyFont="1" applyFill="1" applyBorder="1" applyAlignment="1">
      <alignment wrapText="1"/>
    </xf>
    <xf numFmtId="3" fontId="25" fillId="0" borderId="38" xfId="39" applyNumberFormat="1" applyFont="1" applyFill="1" applyBorder="1" applyAlignment="1">
      <alignment horizontal="center"/>
    </xf>
    <xf numFmtId="0" fontId="0" fillId="0" borderId="31" xfId="0" applyBorder="1"/>
    <xf numFmtId="1" fontId="3" fillId="26" borderId="55" xfId="39" applyNumberFormat="1" applyFont="1" applyFill="1" applyBorder="1" applyAlignment="1">
      <alignment horizontal="center" vertical="center" wrapText="1"/>
    </xf>
    <xf numFmtId="165" fontId="1" fillId="0" borderId="0" xfId="70" applyNumberFormat="1" applyFont="1"/>
    <xf numFmtId="9" fontId="0" fillId="0" borderId="0" xfId="70" applyFont="1"/>
    <xf numFmtId="1" fontId="24" fillId="0" borderId="49" xfId="39" applyNumberFormat="1" applyFont="1" applyFill="1" applyBorder="1" applyAlignment="1">
      <alignment horizontal="right"/>
    </xf>
    <xf numFmtId="1" fontId="24" fillId="0" borderId="38" xfId="39" applyNumberFormat="1" applyFont="1" applyFill="1" applyBorder="1" applyAlignment="1">
      <alignment horizontal="right"/>
    </xf>
    <xf numFmtId="9" fontId="23" fillId="0" borderId="49" xfId="39" applyNumberFormat="1" applyFont="1" applyFill="1" applyBorder="1" applyAlignment="1">
      <alignment horizontal="center" vertical="center" wrapText="1"/>
    </xf>
    <xf numFmtId="3" fontId="27" fillId="0" borderId="49" xfId="39" applyNumberFormat="1" applyFont="1" applyFill="1" applyBorder="1" applyAlignment="1">
      <alignment horizontal="center" vertical="center" wrapText="1"/>
    </xf>
    <xf numFmtId="3" fontId="25" fillId="0" borderId="54" xfId="39" applyNumberFormat="1" applyFont="1" applyFill="1" applyBorder="1"/>
    <xf numFmtId="9" fontId="25" fillId="0" borderId="48" xfId="39" applyNumberFormat="1" applyFont="1" applyFill="1" applyBorder="1" applyAlignment="1">
      <alignment horizontal="center" wrapText="1"/>
    </xf>
    <xf numFmtId="0" fontId="25" fillId="0" borderId="49" xfId="39" applyFont="1" applyFill="1" applyBorder="1" applyAlignment="1">
      <alignment horizontal="right" wrapText="1"/>
    </xf>
    <xf numFmtId="0" fontId="25" fillId="0" borderId="49" xfId="39" applyFont="1" applyFill="1" applyBorder="1" applyAlignment="1">
      <alignment horizontal="right"/>
    </xf>
    <xf numFmtId="0" fontId="27" fillId="0" borderId="49" xfId="39" applyFont="1" applyFill="1" applyBorder="1" applyAlignment="1">
      <alignment horizontal="right" vertical="center"/>
    </xf>
    <xf numFmtId="9" fontId="25" fillId="0" borderId="54" xfId="39" applyNumberFormat="1" applyFont="1" applyFill="1" applyBorder="1"/>
    <xf numFmtId="3" fontId="0" fillId="0" borderId="25" xfId="0" applyNumberFormat="1" applyBorder="1" applyAlignment="1">
      <alignment horizontal="center"/>
    </xf>
    <xf numFmtId="3" fontId="1" fillId="0" borderId="25" xfId="0" applyNumberFormat="1" applyFont="1" applyBorder="1" applyAlignment="1">
      <alignment horizontal="center"/>
    </xf>
    <xf numFmtId="0" fontId="0" fillId="0" borderId="38" xfId="0" applyBorder="1"/>
    <xf numFmtId="0" fontId="24" fillId="0" borderId="85" xfId="39" applyFont="1" applyFill="1" applyBorder="1" applyAlignment="1">
      <alignment horizontal="center" vertical="center" wrapText="1"/>
    </xf>
    <xf numFmtId="0" fontId="25" fillId="0" borderId="85" xfId="39" applyFont="1" applyFill="1" applyBorder="1" applyAlignment="1">
      <alignment horizontal="right" vertical="center"/>
    </xf>
    <xf numFmtId="0" fontId="25" fillId="0" borderId="85" xfId="39" applyFont="1" applyFill="1" applyBorder="1"/>
    <xf numFmtId="3" fontId="25" fillId="0" borderId="85" xfId="39" applyNumberFormat="1" applyFont="1" applyFill="1" applyBorder="1" applyAlignment="1">
      <alignment horizontal="right" vertical="center"/>
    </xf>
    <xf numFmtId="0" fontId="27" fillId="0" borderId="38" xfId="39" applyFont="1" applyFill="1" applyBorder="1" applyAlignment="1">
      <alignment horizontal="center" wrapText="1"/>
    </xf>
    <xf numFmtId="3" fontId="27" fillId="0" borderId="49" xfId="39" applyNumberFormat="1" applyFont="1" applyFill="1" applyBorder="1" applyAlignment="1">
      <alignment horizontal="center" wrapText="1"/>
    </xf>
    <xf numFmtId="9" fontId="27" fillId="0" borderId="49" xfId="39" applyNumberFormat="1" applyFont="1" applyFill="1" applyBorder="1" applyAlignment="1">
      <alignment horizontal="center"/>
    </xf>
    <xf numFmtId="0" fontId="23" fillId="0" borderId="49" xfId="39" applyFont="1" applyFill="1" applyBorder="1" applyAlignment="1">
      <alignment horizontal="center" wrapText="1"/>
    </xf>
    <xf numFmtId="3" fontId="25" fillId="0" borderId="25" xfId="0" applyNumberFormat="1" applyFont="1" applyBorder="1" applyAlignment="1">
      <alignment horizontal="center"/>
    </xf>
    <xf numFmtId="0" fontId="27" fillId="0" borderId="49" xfId="39" applyFont="1" applyFill="1" applyBorder="1" applyAlignment="1">
      <alignment horizontal="center"/>
    </xf>
    <xf numFmtId="0" fontId="24" fillId="0" borderId="49" xfId="39" applyFont="1" applyFill="1" applyBorder="1" applyAlignment="1">
      <alignment horizontal="left" wrapText="1"/>
    </xf>
    <xf numFmtId="0" fontId="25" fillId="0" borderId="54" xfId="39" applyFont="1" applyFill="1" applyBorder="1" applyAlignment="1">
      <alignment horizontal="center" wrapText="1"/>
    </xf>
    <xf numFmtId="9" fontId="27" fillId="0" borderId="49" xfId="39" applyNumberFormat="1" applyFont="1" applyFill="1" applyBorder="1" applyAlignment="1">
      <alignment horizontal="center" vertical="center"/>
    </xf>
    <xf numFmtId="0" fontId="25" fillId="0" borderId="54" xfId="39" applyFont="1" applyFill="1" applyBorder="1" applyAlignment="1">
      <alignment horizontal="center"/>
    </xf>
    <xf numFmtId="164" fontId="25" fillId="0" borderId="38" xfId="39" applyNumberFormat="1" applyFont="1" applyFill="1" applyBorder="1" applyAlignment="1">
      <alignment horizontal="center" wrapText="1"/>
    </xf>
    <xf numFmtId="4" fontId="25" fillId="0" borderId="0" xfId="0" applyNumberFormat="1" applyFont="1"/>
    <xf numFmtId="9" fontId="25" fillId="0" borderId="0" xfId="70" applyFont="1"/>
    <xf numFmtId="0" fontId="28" fillId="0" borderId="31" xfId="0" applyFont="1" applyFill="1" applyBorder="1" applyAlignment="1">
      <alignment horizontal="center" vertical="center"/>
    </xf>
    <xf numFmtId="0" fontId="23" fillId="0" borderId="66" xfId="39" applyFont="1" applyFill="1" applyBorder="1" applyAlignment="1">
      <alignment horizontal="center" vertical="center" wrapText="1"/>
    </xf>
    <xf numFmtId="0" fontId="23" fillId="0" borderId="67" xfId="39" applyFont="1" applyFill="1" applyBorder="1" applyAlignment="1">
      <alignment horizontal="center" vertical="center" wrapText="1"/>
    </xf>
    <xf numFmtId="0" fontId="30" fillId="0" borderId="68" xfId="39" applyFont="1" applyFill="1" applyBorder="1" applyAlignment="1">
      <alignment horizontal="center" vertical="center" wrapText="1"/>
    </xf>
    <xf numFmtId="0" fontId="30" fillId="0" borderId="69" xfId="39" applyFont="1" applyFill="1" applyBorder="1" applyAlignment="1">
      <alignment horizontal="center" vertical="center" wrapText="1"/>
    </xf>
    <xf numFmtId="0" fontId="24" fillId="0" borderId="35" xfId="39" applyFont="1" applyFill="1" applyBorder="1" applyAlignment="1">
      <alignment horizontal="center" vertical="center" wrapText="1"/>
    </xf>
    <xf numFmtId="0" fontId="24" fillId="0" borderId="36" xfId="39" applyFont="1" applyFill="1" applyBorder="1" applyAlignment="1">
      <alignment horizontal="center" vertical="center" wrapText="1"/>
    </xf>
    <xf numFmtId="0" fontId="24" fillId="0" borderId="37" xfId="39" applyFont="1" applyFill="1" applyBorder="1" applyAlignment="1">
      <alignment horizontal="center" vertical="center" wrapText="1"/>
    </xf>
    <xf numFmtId="0" fontId="23" fillId="0" borderId="70" xfId="39" applyFont="1" applyFill="1" applyBorder="1" applyAlignment="1">
      <alignment horizontal="center" vertical="center" wrapText="1"/>
    </xf>
    <xf numFmtId="0" fontId="23" fillId="0" borderId="29" xfId="39" applyFont="1" applyFill="1" applyBorder="1" applyAlignment="1">
      <alignment horizontal="center" vertical="center" wrapText="1"/>
    </xf>
    <xf numFmtId="0" fontId="23" fillId="0" borderId="27" xfId="39" applyFont="1" applyFill="1" applyBorder="1" applyAlignment="1">
      <alignment horizontal="center" vertical="center" wrapText="1"/>
    </xf>
    <xf numFmtId="0" fontId="23" fillId="0" borderId="71" xfId="39" applyFont="1" applyFill="1" applyBorder="1" applyAlignment="1">
      <alignment horizontal="center" vertical="center" wrapText="1"/>
    </xf>
    <xf numFmtId="0" fontId="23" fillId="0" borderId="31" xfId="39" applyFont="1" applyFill="1" applyBorder="1" applyAlignment="1">
      <alignment horizontal="center" vertical="center" wrapText="1"/>
    </xf>
    <xf numFmtId="0" fontId="23" fillId="0" borderId="32" xfId="39" applyFont="1" applyFill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 textRotation="255"/>
    </xf>
    <xf numFmtId="49" fontId="3" fillId="0" borderId="72" xfId="0" applyNumberFormat="1" applyFont="1" applyBorder="1" applyAlignment="1">
      <alignment horizontal="center" vertical="center" textRotation="255"/>
    </xf>
    <xf numFmtId="49" fontId="3" fillId="0" borderId="73" xfId="0" applyNumberFormat="1" applyFont="1" applyBorder="1" applyAlignment="1">
      <alignment horizontal="center" vertical="center" textRotation="255"/>
    </xf>
    <xf numFmtId="49" fontId="4" fillId="25" borderId="74" xfId="0" applyNumberFormat="1" applyFont="1" applyFill="1" applyBorder="1" applyAlignment="1">
      <alignment horizontal="center" vertical="center"/>
    </xf>
    <xf numFmtId="49" fontId="4" fillId="25" borderId="75" xfId="0" applyNumberFormat="1" applyFont="1" applyFill="1" applyBorder="1" applyAlignment="1">
      <alignment horizontal="center" vertical="center"/>
    </xf>
    <xf numFmtId="49" fontId="4" fillId="25" borderId="76" xfId="0" applyNumberFormat="1" applyFont="1" applyFill="1" applyBorder="1" applyAlignment="1">
      <alignment horizontal="center" vertical="center"/>
    </xf>
    <xf numFmtId="49" fontId="3" fillId="0" borderId="72" xfId="0" applyNumberFormat="1" applyFont="1" applyBorder="1" applyAlignment="1">
      <alignment horizontal="center"/>
    </xf>
    <xf numFmtId="49" fontId="3" fillId="0" borderId="73" xfId="0" applyNumberFormat="1" applyFont="1" applyBorder="1" applyAlignment="1">
      <alignment horizontal="center"/>
    </xf>
    <xf numFmtId="49" fontId="2" fillId="25" borderId="55" xfId="39" applyNumberFormat="1" applyFont="1" applyFill="1" applyBorder="1" applyAlignment="1">
      <alignment horizontal="center" vertical="center"/>
    </xf>
    <xf numFmtId="49" fontId="2" fillId="25" borderId="59" xfId="39" applyNumberFormat="1" applyFont="1" applyFill="1" applyBorder="1" applyAlignment="1">
      <alignment horizontal="center" vertical="center"/>
    </xf>
    <xf numFmtId="49" fontId="2" fillId="25" borderId="51" xfId="39" applyNumberFormat="1" applyFont="1" applyFill="1" applyBorder="1" applyAlignment="1">
      <alignment horizontal="center" vertical="center"/>
    </xf>
    <xf numFmtId="49" fontId="6" fillId="0" borderId="55" xfId="39" applyNumberFormat="1" applyFont="1" applyBorder="1" applyAlignment="1">
      <alignment horizontal="left"/>
    </xf>
    <xf numFmtId="49" fontId="6" fillId="0" borderId="63" xfId="39" applyNumberFormat="1" applyFont="1" applyBorder="1" applyAlignment="1">
      <alignment horizontal="left"/>
    </xf>
    <xf numFmtId="49" fontId="6" fillId="0" borderId="59" xfId="39" applyNumberFormat="1" applyFont="1" applyBorder="1" applyAlignment="1">
      <alignment horizontal="left"/>
    </xf>
    <xf numFmtId="49" fontId="6" fillId="0" borderId="51" xfId="39" applyNumberFormat="1" applyFont="1" applyBorder="1" applyAlignment="1">
      <alignment horizontal="left"/>
    </xf>
    <xf numFmtId="49" fontId="6" fillId="0" borderId="52" xfId="39" applyNumberFormat="1" applyFont="1" applyBorder="1" applyAlignment="1">
      <alignment horizontal="left"/>
    </xf>
    <xf numFmtId="4" fontId="6" fillId="0" borderId="63" xfId="39" applyNumberFormat="1" applyFont="1" applyFill="1" applyBorder="1" applyAlignment="1">
      <alignment horizontal="left" wrapText="1"/>
    </xf>
    <xf numFmtId="49" fontId="6" fillId="0" borderId="53" xfId="39" applyNumberFormat="1" applyFont="1" applyBorder="1" applyAlignment="1">
      <alignment horizontal="left"/>
    </xf>
    <xf numFmtId="49" fontId="6" fillId="0" borderId="0" xfId="39" applyNumberFormat="1" applyFont="1" applyBorder="1" applyAlignment="1">
      <alignment horizontal="left"/>
    </xf>
    <xf numFmtId="49" fontId="3" fillId="0" borderId="64" xfId="39" applyNumberFormat="1" applyFont="1" applyFill="1" applyBorder="1" applyAlignment="1">
      <alignment horizontal="center"/>
    </xf>
    <xf numFmtId="49" fontId="3" fillId="0" borderId="77" xfId="39" applyNumberFormat="1" applyFont="1" applyFill="1" applyBorder="1" applyAlignment="1">
      <alignment horizontal="center"/>
    </xf>
    <xf numFmtId="49" fontId="3" fillId="0" borderId="65" xfId="39" applyNumberFormat="1" applyFont="1" applyFill="1" applyBorder="1" applyAlignment="1">
      <alignment horizontal="center"/>
    </xf>
    <xf numFmtId="49" fontId="2" fillId="25" borderId="55" xfId="39" applyNumberFormat="1" applyFont="1" applyFill="1" applyBorder="1" applyAlignment="1">
      <alignment horizontal="center"/>
    </xf>
    <xf numFmtId="49" fontId="2" fillId="25" borderId="59" xfId="39" applyNumberFormat="1" applyFont="1" applyFill="1" applyBorder="1" applyAlignment="1">
      <alignment horizontal="center"/>
    </xf>
    <xf numFmtId="49" fontId="2" fillId="25" borderId="51" xfId="39" applyNumberFormat="1" applyFont="1" applyFill="1" applyBorder="1" applyAlignment="1">
      <alignment horizontal="center"/>
    </xf>
    <xf numFmtId="49" fontId="6" fillId="0" borderId="53" xfId="39" applyNumberFormat="1" applyFont="1" applyFill="1" applyBorder="1" applyAlignment="1">
      <alignment horizontal="left" wrapText="1"/>
    </xf>
    <xf numFmtId="49" fontId="6" fillId="0" borderId="0" xfId="39" applyNumberFormat="1" applyFont="1" applyFill="1" applyBorder="1" applyAlignment="1">
      <alignment horizontal="left" wrapText="1"/>
    </xf>
    <xf numFmtId="49" fontId="6" fillId="0" borderId="60" xfId="39" applyNumberFormat="1" applyFont="1" applyFill="1" applyBorder="1" applyAlignment="1">
      <alignment horizontal="left" wrapText="1"/>
    </xf>
    <xf numFmtId="49" fontId="32" fillId="25" borderId="55" xfId="39" applyNumberFormat="1" applyFont="1" applyFill="1" applyBorder="1" applyAlignment="1">
      <alignment horizontal="center"/>
    </xf>
    <xf numFmtId="49" fontId="32" fillId="25" borderId="59" xfId="39" applyNumberFormat="1" applyFont="1" applyFill="1" applyBorder="1" applyAlignment="1">
      <alignment horizontal="center"/>
    </xf>
    <xf numFmtId="49" fontId="32" fillId="25" borderId="65" xfId="39" applyNumberFormat="1" applyFont="1" applyFill="1" applyBorder="1" applyAlignment="1">
      <alignment horizontal="center"/>
    </xf>
    <xf numFmtId="49" fontId="3" fillId="0" borderId="53" xfId="39" applyNumberFormat="1" applyFont="1" applyFill="1" applyBorder="1" applyAlignment="1">
      <alignment horizontal="center"/>
    </xf>
    <xf numFmtId="49" fontId="3" fillId="0" borderId="0" xfId="39" applyNumberFormat="1" applyFont="1" applyFill="1" applyBorder="1" applyAlignment="1">
      <alignment horizontal="center"/>
    </xf>
    <xf numFmtId="49" fontId="3" fillId="0" borderId="60" xfId="39" applyNumberFormat="1" applyFont="1" applyFill="1" applyBorder="1" applyAlignment="1">
      <alignment horizontal="center"/>
    </xf>
    <xf numFmtId="4" fontId="6" fillId="0" borderId="53" xfId="39" applyNumberFormat="1" applyFont="1" applyFill="1" applyBorder="1" applyAlignment="1">
      <alignment horizontal="left" wrapText="1"/>
    </xf>
    <xf numFmtId="4" fontId="6" fillId="0" borderId="0" xfId="39" applyNumberFormat="1" applyFont="1" applyFill="1" applyBorder="1" applyAlignment="1">
      <alignment horizontal="left" wrapText="1"/>
    </xf>
    <xf numFmtId="4" fontId="6" fillId="0" borderId="60" xfId="39" applyNumberFormat="1" applyFont="1" applyFill="1" applyBorder="1" applyAlignment="1">
      <alignment horizontal="left" wrapText="1"/>
    </xf>
    <xf numFmtId="49" fontId="6" fillId="0" borderId="64" xfId="39" applyNumberFormat="1" applyFont="1" applyFill="1" applyBorder="1" applyAlignment="1">
      <alignment horizontal="left" wrapText="1"/>
    </xf>
    <xf numFmtId="49" fontId="6" fillId="0" borderId="77" xfId="39" applyNumberFormat="1" applyFont="1" applyFill="1" applyBorder="1" applyAlignment="1">
      <alignment horizontal="left" wrapText="1"/>
    </xf>
    <xf numFmtId="49" fontId="6" fillId="0" borderId="65" xfId="39" applyNumberFormat="1" applyFont="1" applyFill="1" applyBorder="1" applyAlignment="1">
      <alignment horizontal="left" wrapText="1"/>
    </xf>
    <xf numFmtId="0" fontId="6" fillId="0" borderId="53" xfId="39" applyFont="1" applyBorder="1" applyAlignment="1">
      <alignment horizontal="left" wrapText="1"/>
    </xf>
    <xf numFmtId="0" fontId="6" fillId="0" borderId="0" xfId="39" applyFont="1" applyBorder="1" applyAlignment="1">
      <alignment horizontal="left" wrapText="1"/>
    </xf>
    <xf numFmtId="0" fontId="6" fillId="0" borderId="60" xfId="39" applyFont="1" applyBorder="1" applyAlignment="1">
      <alignment horizontal="left" wrapText="1"/>
    </xf>
    <xf numFmtId="3" fontId="0" fillId="0" borderId="25" xfId="0" applyNumberFormat="1" applyBorder="1" applyAlignment="1">
      <alignment horizontal="center" vertical="top"/>
    </xf>
    <xf numFmtId="0" fontId="0" fillId="0" borderId="0" xfId="0" applyAlignment="1">
      <alignment horizontal="center"/>
    </xf>
    <xf numFmtId="0" fontId="25" fillId="0" borderId="31" xfId="39" applyFont="1" applyFill="1" applyBorder="1" applyAlignment="1">
      <alignment horizontal="center"/>
    </xf>
    <xf numFmtId="0" fontId="25" fillId="0" borderId="0" xfId="39" applyFont="1" applyFill="1" applyBorder="1" applyAlignment="1">
      <alignment horizontal="center"/>
    </xf>
    <xf numFmtId="0" fontId="24" fillId="0" borderId="0" xfId="39" applyFont="1" applyBorder="1" applyAlignment="1">
      <alignment horizontal="right"/>
    </xf>
    <xf numFmtId="4" fontId="24" fillId="0" borderId="0" xfId="0" applyNumberFormat="1" applyFont="1"/>
  </cellXfs>
  <cellStyles count="71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Correto" xfId="28" xr:uid="{00000000-0005-0000-0000-00001B000000}"/>
    <cellStyle name="Explanatory Text" xfId="29" xr:uid="{00000000-0005-0000-0000-00001C000000}"/>
    <cellStyle name="Good" xfId="30" xr:uid="{00000000-0005-0000-0000-00001D000000}"/>
    <cellStyle name="Heading 1" xfId="31" xr:uid="{00000000-0005-0000-0000-00001E000000}"/>
    <cellStyle name="Heading 2" xfId="32" xr:uid="{00000000-0005-0000-0000-00001F000000}"/>
    <cellStyle name="Heading 3" xfId="33" xr:uid="{00000000-0005-0000-0000-000020000000}"/>
    <cellStyle name="Heading 4" xfId="34" xr:uid="{00000000-0005-0000-0000-000021000000}"/>
    <cellStyle name="Incorreto" xfId="35" xr:uid="{00000000-0005-0000-0000-000022000000}"/>
    <cellStyle name="Input" xfId="36" xr:uid="{00000000-0005-0000-0000-000023000000}"/>
    <cellStyle name="Linked Cell" xfId="37" xr:uid="{00000000-0005-0000-0000-000024000000}"/>
    <cellStyle name="Neutral" xfId="38" xr:uid="{00000000-0005-0000-0000-000025000000}"/>
    <cellStyle name="Normal" xfId="0" builtinId="0"/>
    <cellStyle name="Normal 10" xfId="39" xr:uid="{00000000-0005-0000-0000-000027000000}"/>
    <cellStyle name="Normal 11" xfId="40" xr:uid="{00000000-0005-0000-0000-000028000000}"/>
    <cellStyle name="Normal 12" xfId="41" xr:uid="{00000000-0005-0000-0000-000029000000}"/>
    <cellStyle name="Normal 13" xfId="42" xr:uid="{00000000-0005-0000-0000-00002A000000}"/>
    <cellStyle name="Normal 14" xfId="43" xr:uid="{00000000-0005-0000-0000-00002B000000}"/>
    <cellStyle name="Normal 15" xfId="44" xr:uid="{00000000-0005-0000-0000-00002C000000}"/>
    <cellStyle name="Normal 2" xfId="45" xr:uid="{00000000-0005-0000-0000-00002D000000}"/>
    <cellStyle name="Normal 2 2" xfId="46" xr:uid="{00000000-0005-0000-0000-00002E000000}"/>
    <cellStyle name="Normal 2 2 2" xfId="47" xr:uid="{00000000-0005-0000-0000-00002F000000}"/>
    <cellStyle name="Normal 2 3" xfId="48" xr:uid="{00000000-0005-0000-0000-000030000000}"/>
    <cellStyle name="Normal 2 3 2" xfId="49" xr:uid="{00000000-0005-0000-0000-000031000000}"/>
    <cellStyle name="Normal 2 4" xfId="50" xr:uid="{00000000-0005-0000-0000-000032000000}"/>
    <cellStyle name="Normal 3" xfId="51" xr:uid="{00000000-0005-0000-0000-000033000000}"/>
    <cellStyle name="Normal 3 2" xfId="52" xr:uid="{00000000-0005-0000-0000-000034000000}"/>
    <cellStyle name="Normal 3_AFT exame ETE 2012-2013 enunciado+resolução" xfId="53" xr:uid="{00000000-0005-0000-0000-000035000000}"/>
    <cellStyle name="Normal 4" xfId="54" xr:uid="{00000000-0005-0000-0000-000036000000}"/>
    <cellStyle name="Normal 4 2" xfId="55" xr:uid="{00000000-0005-0000-0000-000037000000}"/>
    <cellStyle name="Normal 5" xfId="56" xr:uid="{00000000-0005-0000-0000-000038000000}"/>
    <cellStyle name="Normal 5 2" xfId="57" xr:uid="{00000000-0005-0000-0000-000039000000}"/>
    <cellStyle name="Normal 6" xfId="58" xr:uid="{00000000-0005-0000-0000-00003A000000}"/>
    <cellStyle name="Normal 6 2" xfId="59" xr:uid="{00000000-0005-0000-0000-00003B000000}"/>
    <cellStyle name="Normal 6_AFT_exercício (4)_ciclo_investimento_inf_fin_fisc" xfId="60" xr:uid="{00000000-0005-0000-0000-00003C000000}"/>
    <cellStyle name="Normal 7" xfId="61" xr:uid="{00000000-0005-0000-0000-00003D000000}"/>
    <cellStyle name="Normal 8" xfId="62" xr:uid="{00000000-0005-0000-0000-00003E000000}"/>
    <cellStyle name="Normal 9" xfId="63" xr:uid="{00000000-0005-0000-0000-00003F000000}"/>
    <cellStyle name="Normal 9 2" xfId="64" xr:uid="{00000000-0005-0000-0000-000040000000}"/>
    <cellStyle name="Note" xfId="65" xr:uid="{00000000-0005-0000-0000-000041000000}"/>
    <cellStyle name="Output" xfId="66" xr:uid="{00000000-0005-0000-0000-000042000000}"/>
    <cellStyle name="Percentagem" xfId="70" builtinId="5"/>
    <cellStyle name="Percentagem 2" xfId="67" xr:uid="{00000000-0005-0000-0000-000044000000}"/>
    <cellStyle name="Title" xfId="68" xr:uid="{00000000-0005-0000-0000-000045000000}"/>
    <cellStyle name="Warning Text" xfId="69" xr:uid="{00000000-0005-0000-0000-00004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</sheetPr>
  <dimension ref="A1:W91"/>
  <sheetViews>
    <sheetView topLeftCell="G1" zoomScaleNormal="100" workbookViewId="0">
      <selection activeCell="P28" sqref="P28:Y32"/>
    </sheetView>
  </sheetViews>
  <sheetFormatPr defaultRowHeight="12.75" x14ac:dyDescent="0.2"/>
  <cols>
    <col min="1" max="1" width="4" customWidth="1"/>
    <col min="2" max="2" width="39.28515625" customWidth="1"/>
    <col min="3" max="3" width="32.7109375" customWidth="1"/>
    <col min="4" max="4" width="11.42578125" customWidth="1"/>
    <col min="5" max="5" width="12.140625" customWidth="1"/>
    <col min="6" max="6" width="9.7109375" customWidth="1"/>
    <col min="7" max="8" width="12.7109375" customWidth="1"/>
    <col min="9" max="11" width="9.7109375" customWidth="1"/>
    <col min="12" max="12" width="7.7109375" style="206" customWidth="1"/>
    <col min="13" max="14" width="12.7109375" customWidth="1"/>
    <col min="15" max="15" width="9.140625" style="213"/>
    <col min="16" max="16" width="50.42578125" customWidth="1"/>
    <col min="17" max="17" width="11.7109375" bestFit="1" customWidth="1"/>
    <col min="18" max="18" width="12.85546875" customWidth="1"/>
    <col min="20" max="20" width="10.140625" bestFit="1" customWidth="1"/>
    <col min="22" max="22" width="12" customWidth="1"/>
  </cols>
  <sheetData>
    <row r="1" spans="1:19" ht="20.100000000000001" customHeight="1" x14ac:dyDescent="0.2">
      <c r="A1" s="295" t="s">
        <v>304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14">
        <v>2019</v>
      </c>
    </row>
    <row r="2" spans="1:19" ht="15" customHeight="1" x14ac:dyDescent="0.2">
      <c r="A2" s="298" t="s">
        <v>120</v>
      </c>
      <c r="B2" s="296" t="s">
        <v>75</v>
      </c>
      <c r="C2" s="296" t="s">
        <v>76</v>
      </c>
      <c r="D2" s="303" t="s">
        <v>77</v>
      </c>
      <c r="E2" s="304"/>
      <c r="F2" s="304"/>
      <c r="G2" s="304"/>
      <c r="H2" s="304"/>
      <c r="I2" s="304"/>
      <c r="J2" s="304"/>
      <c r="K2" s="305"/>
      <c r="L2" s="300" t="s">
        <v>194</v>
      </c>
      <c r="M2" s="301"/>
      <c r="N2" s="302"/>
      <c r="O2" s="215" t="s">
        <v>228</v>
      </c>
      <c r="P2" s="217" t="s">
        <v>221</v>
      </c>
      <c r="Q2" s="21">
        <v>186000</v>
      </c>
    </row>
    <row r="3" spans="1:19" ht="15" customHeight="1" x14ac:dyDescent="0.2">
      <c r="A3" s="299"/>
      <c r="B3" s="297"/>
      <c r="C3" s="297"/>
      <c r="D3" s="306"/>
      <c r="E3" s="307"/>
      <c r="F3" s="307"/>
      <c r="G3" s="307"/>
      <c r="H3" s="307"/>
      <c r="I3" s="307"/>
      <c r="J3" s="307"/>
      <c r="K3" s="308"/>
      <c r="L3" s="167" t="s">
        <v>73</v>
      </c>
      <c r="M3" s="168" t="s">
        <v>105</v>
      </c>
      <c r="N3" s="169" t="s">
        <v>104</v>
      </c>
      <c r="P3" s="236" t="s">
        <v>222</v>
      </c>
      <c r="Q3" s="21">
        <v>4650000</v>
      </c>
    </row>
    <row r="4" spans="1:19" x14ac:dyDescent="0.2">
      <c r="A4" s="81">
        <v>1</v>
      </c>
      <c r="B4" s="56" t="s">
        <v>195</v>
      </c>
      <c r="C4" s="57"/>
      <c r="D4" s="42"/>
      <c r="E4" s="61"/>
      <c r="F4" s="42"/>
      <c r="G4" s="57"/>
      <c r="H4" s="59"/>
      <c r="I4" s="59"/>
      <c r="J4" s="78"/>
      <c r="K4" s="157"/>
      <c r="L4" s="208"/>
      <c r="M4" s="60"/>
      <c r="N4" s="170"/>
      <c r="P4" s="217" t="s">
        <v>223</v>
      </c>
      <c r="Q4" s="21">
        <v>3850</v>
      </c>
    </row>
    <row r="5" spans="1:19" x14ac:dyDescent="0.2">
      <c r="A5" s="81"/>
      <c r="B5" s="47" t="s">
        <v>196</v>
      </c>
      <c r="C5" s="57" t="s">
        <v>197</v>
      </c>
      <c r="D5" s="60">
        <v>145000</v>
      </c>
      <c r="E5" s="265">
        <f>+O1+F5</f>
        <v>2014</v>
      </c>
      <c r="F5" s="60">
        <v>-5</v>
      </c>
      <c r="G5" s="57"/>
      <c r="H5" s="59"/>
      <c r="I5" s="59"/>
      <c r="J5" s="78"/>
      <c r="K5" s="157"/>
      <c r="L5" s="208">
        <v>303</v>
      </c>
      <c r="M5" s="60"/>
      <c r="N5" s="170">
        <f>+D5</f>
        <v>145000</v>
      </c>
      <c r="P5" s="217" t="s">
        <v>243</v>
      </c>
      <c r="Q5" s="21">
        <v>68000</v>
      </c>
    </row>
    <row r="6" spans="1:19" x14ac:dyDescent="0.2">
      <c r="A6" s="81"/>
      <c r="B6" s="47" t="s">
        <v>198</v>
      </c>
      <c r="C6" s="57" t="s">
        <v>197</v>
      </c>
      <c r="D6" s="60">
        <v>20000</v>
      </c>
      <c r="E6" s="266">
        <f>+O1+F6</f>
        <v>2018</v>
      </c>
      <c r="F6" s="42">
        <v>-1</v>
      </c>
      <c r="G6" s="57"/>
      <c r="H6" s="59"/>
      <c r="I6" s="59"/>
      <c r="J6" s="78"/>
      <c r="K6" s="157"/>
      <c r="L6" s="208">
        <v>303</v>
      </c>
      <c r="M6" s="60"/>
      <c r="N6" s="170">
        <f>+D6</f>
        <v>20000</v>
      </c>
      <c r="P6" s="217" t="s">
        <v>224</v>
      </c>
      <c r="Q6" s="21"/>
    </row>
    <row r="7" spans="1:19" x14ac:dyDescent="0.2">
      <c r="A7" s="81"/>
      <c r="B7" s="47"/>
      <c r="C7" s="47"/>
      <c r="D7" s="42"/>
      <c r="E7" s="61"/>
      <c r="F7" s="42"/>
      <c r="G7" s="63"/>
      <c r="H7" s="54"/>
      <c r="I7" s="54"/>
      <c r="J7" s="54"/>
      <c r="K7" s="55"/>
      <c r="L7" s="208">
        <v>309</v>
      </c>
      <c r="M7" s="60" t="s">
        <v>330</v>
      </c>
      <c r="N7" s="170"/>
      <c r="P7" s="218" t="s">
        <v>222</v>
      </c>
      <c r="Q7" s="24">
        <v>3890000</v>
      </c>
    </row>
    <row r="8" spans="1:19" x14ac:dyDescent="0.2">
      <c r="D8" s="42"/>
      <c r="E8" s="61"/>
      <c r="F8" s="42"/>
      <c r="G8" s="63"/>
      <c r="H8" s="54"/>
      <c r="I8" s="54"/>
      <c r="J8" s="54"/>
      <c r="K8" s="55"/>
      <c r="L8" s="208"/>
      <c r="M8" s="60"/>
      <c r="N8" s="170"/>
      <c r="P8" s="217" t="s">
        <v>221</v>
      </c>
      <c r="Q8" s="21">
        <v>94400</v>
      </c>
    </row>
    <row r="9" spans="1:19" x14ac:dyDescent="0.2">
      <c r="A9" s="81">
        <v>2</v>
      </c>
      <c r="B9" s="56" t="s">
        <v>123</v>
      </c>
      <c r="C9" s="172" t="s">
        <v>199</v>
      </c>
      <c r="D9" s="42">
        <v>5000</v>
      </c>
      <c r="E9" s="61"/>
      <c r="F9" s="42"/>
      <c r="G9" s="63"/>
      <c r="H9" s="54"/>
      <c r="I9" s="54"/>
      <c r="J9" s="54"/>
      <c r="K9" s="55"/>
      <c r="L9" s="208">
        <v>729</v>
      </c>
      <c r="M9" s="60">
        <f>+D9</f>
        <v>5000</v>
      </c>
      <c r="N9" s="170"/>
      <c r="P9" s="217" t="s">
        <v>223</v>
      </c>
      <c r="Q9" s="24">
        <v>18000</v>
      </c>
    </row>
    <row r="10" spans="1:19" x14ac:dyDescent="0.2">
      <c r="A10" s="81"/>
      <c r="B10" s="47"/>
      <c r="C10" s="47"/>
      <c r="D10" s="42"/>
      <c r="E10" s="61"/>
      <c r="F10" s="42"/>
      <c r="G10" s="63"/>
      <c r="H10" s="54"/>
      <c r="I10" s="54"/>
      <c r="J10" s="54"/>
      <c r="K10" s="55"/>
      <c r="L10" s="208"/>
      <c r="M10" s="60"/>
      <c r="N10" s="170"/>
      <c r="P10" s="217" t="s">
        <v>225</v>
      </c>
      <c r="Q10" s="24">
        <v>7500</v>
      </c>
    </row>
    <row r="11" spans="1:19" ht="21" x14ac:dyDescent="0.2">
      <c r="A11" s="178">
        <v>3</v>
      </c>
      <c r="B11" s="179" t="s">
        <v>200</v>
      </c>
      <c r="C11" s="182" t="s">
        <v>82</v>
      </c>
      <c r="D11" s="180">
        <v>3800</v>
      </c>
      <c r="E11" s="61"/>
      <c r="F11" s="42"/>
      <c r="G11" s="63"/>
      <c r="H11" s="54"/>
      <c r="I11" s="54"/>
      <c r="J11" s="54"/>
      <c r="K11" s="55"/>
      <c r="L11" s="181" t="s">
        <v>201</v>
      </c>
      <c r="M11" s="60"/>
      <c r="N11" s="170"/>
      <c r="P11" s="217" t="s">
        <v>226</v>
      </c>
      <c r="Q11" s="24">
        <v>70000</v>
      </c>
    </row>
    <row r="12" spans="1:19" x14ac:dyDescent="0.2">
      <c r="A12" s="178"/>
      <c r="B12" s="179"/>
      <c r="C12" s="47"/>
      <c r="D12" s="47"/>
      <c r="E12" s="47"/>
      <c r="F12" s="47"/>
      <c r="G12" s="47"/>
      <c r="H12" s="47"/>
      <c r="I12" s="47"/>
      <c r="J12" s="47"/>
      <c r="K12" s="55"/>
      <c r="L12" s="181"/>
      <c r="M12" s="60"/>
      <c r="N12" s="170"/>
    </row>
    <row r="13" spans="1:19" x14ac:dyDescent="0.2">
      <c r="A13" s="81">
        <v>4</v>
      </c>
      <c r="B13" s="56" t="s">
        <v>81</v>
      </c>
      <c r="C13" s="172" t="s">
        <v>218</v>
      </c>
      <c r="D13" s="42">
        <v>24400</v>
      </c>
      <c r="E13" s="61"/>
      <c r="F13" s="42"/>
      <c r="G13" s="63"/>
      <c r="H13" s="54"/>
      <c r="I13" s="54"/>
      <c r="J13" s="54"/>
      <c r="K13" s="207">
        <v>0.1</v>
      </c>
      <c r="L13" s="208">
        <v>365</v>
      </c>
      <c r="M13" s="60">
        <f>+D13*K13</f>
        <v>2440</v>
      </c>
      <c r="N13" s="170"/>
      <c r="O13" s="237">
        <v>414</v>
      </c>
    </row>
    <row r="14" spans="1:19" x14ac:dyDescent="0.2">
      <c r="A14" s="178"/>
      <c r="B14" s="179"/>
      <c r="C14" s="47"/>
      <c r="D14" s="47"/>
      <c r="E14" s="47"/>
      <c r="F14" s="47"/>
      <c r="G14" s="47"/>
      <c r="H14" s="47"/>
      <c r="I14" s="47"/>
      <c r="J14" s="47"/>
      <c r="K14" s="55"/>
      <c r="L14" s="181"/>
      <c r="M14" s="60"/>
      <c r="N14" s="170"/>
      <c r="O14" s="275">
        <f>+D13</f>
        <v>24400</v>
      </c>
    </row>
    <row r="15" spans="1:19" x14ac:dyDescent="0.2">
      <c r="A15" s="178"/>
      <c r="B15" s="179"/>
      <c r="C15" s="205"/>
      <c r="D15" s="47"/>
      <c r="E15" s="47"/>
      <c r="F15" s="47"/>
      <c r="G15" s="47"/>
      <c r="H15" s="47"/>
      <c r="I15" s="47"/>
      <c r="J15" s="47"/>
      <c r="K15" s="55"/>
      <c r="L15" s="209"/>
      <c r="M15" s="60"/>
      <c r="N15" s="170"/>
      <c r="P15" s="166" t="s">
        <v>265</v>
      </c>
      <c r="Q15" s="161"/>
      <c r="R15" s="161"/>
      <c r="S15" s="161"/>
    </row>
    <row r="16" spans="1:19" ht="13.5" thickBot="1" x14ac:dyDescent="0.25">
      <c r="A16" s="81">
        <v>5</v>
      </c>
      <c r="B16" s="56" t="s">
        <v>124</v>
      </c>
      <c r="C16" s="57" t="s">
        <v>217</v>
      </c>
      <c r="D16" s="47"/>
      <c r="E16" s="47"/>
      <c r="F16" s="47"/>
      <c r="G16" s="47"/>
      <c r="H16" s="47"/>
      <c r="I16" s="47"/>
      <c r="J16" s="47"/>
      <c r="K16" s="55"/>
      <c r="L16" s="209"/>
      <c r="M16" s="60"/>
      <c r="N16" s="170"/>
      <c r="P16" s="159"/>
      <c r="Q16" s="161"/>
      <c r="R16" s="161"/>
      <c r="S16" s="161"/>
    </row>
    <row r="17" spans="1:22" ht="13.5" thickBot="1" x14ac:dyDescent="0.25">
      <c r="C17" s="186" t="s">
        <v>109</v>
      </c>
      <c r="D17" s="186" t="s">
        <v>209</v>
      </c>
      <c r="E17" s="186" t="s">
        <v>213</v>
      </c>
      <c r="F17" s="186" t="s">
        <v>214</v>
      </c>
      <c r="G17" s="186" t="s">
        <v>110</v>
      </c>
      <c r="H17" s="186" t="s">
        <v>111</v>
      </c>
      <c r="I17" s="187" t="s">
        <v>112</v>
      </c>
      <c r="J17" s="47"/>
      <c r="K17" s="55"/>
      <c r="L17" s="208"/>
      <c r="M17" s="60"/>
      <c r="N17" s="170"/>
      <c r="P17" s="163"/>
      <c r="Q17" s="163" t="s">
        <v>204</v>
      </c>
      <c r="R17" s="163" t="s">
        <v>205</v>
      </c>
      <c r="S17" s="163" t="s">
        <v>74</v>
      </c>
    </row>
    <row r="18" spans="1:22" ht="13.5" thickBot="1" x14ac:dyDescent="0.25">
      <c r="A18" s="81"/>
      <c r="B18" s="56"/>
      <c r="C18" s="185" t="str">
        <f>+P18</f>
        <v>Pizza Exótica</v>
      </c>
      <c r="D18" s="195">
        <f>+Q18</f>
        <v>3.2</v>
      </c>
      <c r="E18" s="190">
        <f>+R24</f>
        <v>4</v>
      </c>
      <c r="F18" s="190">
        <f>+S24</f>
        <v>0.2</v>
      </c>
      <c r="G18" s="190">
        <f>E18-F18</f>
        <v>3.8</v>
      </c>
      <c r="H18" s="189">
        <f>+R18</f>
        <v>10000</v>
      </c>
      <c r="I18" s="189">
        <v>0</v>
      </c>
      <c r="J18" s="47"/>
      <c r="K18" s="55"/>
      <c r="L18" s="208"/>
      <c r="M18" s="60"/>
      <c r="N18" s="170"/>
      <c r="P18" s="212" t="s">
        <v>202</v>
      </c>
      <c r="Q18" s="183">
        <v>3.2</v>
      </c>
      <c r="R18" s="164">
        <v>10000</v>
      </c>
      <c r="S18" s="164">
        <v>32000</v>
      </c>
    </row>
    <row r="19" spans="1:22" ht="13.5" thickBot="1" x14ac:dyDescent="0.25">
      <c r="A19" s="81"/>
      <c r="B19" s="56"/>
      <c r="C19" s="201" t="str">
        <f>+P19</f>
        <v>Pizza Tropical</v>
      </c>
      <c r="D19" s="196">
        <f>+Q19</f>
        <v>2.7</v>
      </c>
      <c r="E19" s="199">
        <f>+R25</f>
        <v>3</v>
      </c>
      <c r="F19" s="199">
        <f>+S25</f>
        <v>0.8</v>
      </c>
      <c r="G19" s="199">
        <f>E19-F19</f>
        <v>2.2000000000000002</v>
      </c>
      <c r="H19" s="191">
        <f>+R19</f>
        <v>22000</v>
      </c>
      <c r="I19" s="191">
        <f>(D19-G19)*H19</f>
        <v>11000</v>
      </c>
      <c r="J19" s="47"/>
      <c r="K19" s="55"/>
      <c r="L19" s="208"/>
      <c r="M19" s="60"/>
      <c r="N19" s="170"/>
      <c r="P19" s="212" t="s">
        <v>203</v>
      </c>
      <c r="Q19" s="183">
        <v>2.7</v>
      </c>
      <c r="R19" s="164">
        <v>22000</v>
      </c>
      <c r="S19" s="164">
        <v>59400</v>
      </c>
    </row>
    <row r="20" spans="1:22" ht="13.5" thickBot="1" x14ac:dyDescent="0.25">
      <c r="A20" s="81"/>
      <c r="B20" s="62" t="s">
        <v>210</v>
      </c>
      <c r="C20" s="188"/>
      <c r="D20" s="197"/>
      <c r="E20" s="257" t="s">
        <v>279</v>
      </c>
      <c r="F20" s="190"/>
      <c r="G20" s="190"/>
      <c r="H20" s="192"/>
      <c r="I20" s="200">
        <f>I18+I19</f>
        <v>11000</v>
      </c>
      <c r="J20" s="47"/>
      <c r="K20" s="55"/>
      <c r="L20" s="208"/>
      <c r="M20" s="60"/>
      <c r="N20" s="170"/>
      <c r="P20" s="160"/>
      <c r="Q20" s="161"/>
      <c r="R20" s="161"/>
      <c r="S20" s="161"/>
    </row>
    <row r="21" spans="1:22" ht="13.5" thickTop="1" x14ac:dyDescent="0.2">
      <c r="A21" s="81"/>
      <c r="B21" s="47"/>
      <c r="C21" s="186" t="s">
        <v>109</v>
      </c>
      <c r="D21" s="198" t="s">
        <v>209</v>
      </c>
      <c r="E21" s="198" t="s">
        <v>215</v>
      </c>
      <c r="F21" s="198" t="s">
        <v>216</v>
      </c>
      <c r="G21" s="198" t="s">
        <v>110</v>
      </c>
      <c r="H21" s="186" t="s">
        <v>111</v>
      </c>
      <c r="I21" s="187" t="s">
        <v>112</v>
      </c>
      <c r="J21" s="47"/>
      <c r="K21" s="55"/>
      <c r="L21" s="208"/>
      <c r="M21" s="60"/>
      <c r="N21" s="170"/>
      <c r="P21" s="165" t="s">
        <v>206</v>
      </c>
      <c r="Q21" s="165"/>
      <c r="R21" s="161"/>
      <c r="S21" s="161"/>
      <c r="T21" t="s">
        <v>212</v>
      </c>
    </row>
    <row r="22" spans="1:22" ht="13.5" thickBot="1" x14ac:dyDescent="0.25">
      <c r="A22" s="81"/>
      <c r="B22" s="47"/>
      <c r="C22" s="185" t="str">
        <f>+C18</f>
        <v>Pizza Exótica</v>
      </c>
      <c r="D22" s="195">
        <f>+D18</f>
        <v>3.2</v>
      </c>
      <c r="E22" s="190">
        <f>+U24</f>
        <v>3.1</v>
      </c>
      <c r="F22" s="190">
        <f>+V24</f>
        <v>0.2</v>
      </c>
      <c r="G22" s="190">
        <f>E22-F22</f>
        <v>2.9</v>
      </c>
      <c r="H22" s="189">
        <f>+H18</f>
        <v>10000</v>
      </c>
      <c r="I22" s="189">
        <f>(D22-G22)*H22</f>
        <v>3000.0000000000027</v>
      </c>
      <c r="J22" s="47"/>
      <c r="K22" s="55"/>
      <c r="L22" s="208"/>
      <c r="M22" s="60"/>
      <c r="N22" s="170"/>
      <c r="P22" s="160" t="s">
        <v>193</v>
      </c>
      <c r="Q22" s="161"/>
      <c r="R22" s="161"/>
      <c r="S22" s="161"/>
    </row>
    <row r="23" spans="1:22" ht="13.5" thickBot="1" x14ac:dyDescent="0.25">
      <c r="A23" s="81"/>
      <c r="B23" s="47"/>
      <c r="C23" s="185" t="str">
        <f>+C19</f>
        <v>Pizza Tropical</v>
      </c>
      <c r="D23" s="195">
        <f>+D19</f>
        <v>2.7</v>
      </c>
      <c r="E23" s="190">
        <f>+U25</f>
        <v>3</v>
      </c>
      <c r="F23" s="190">
        <f>+V25</f>
        <v>0.6</v>
      </c>
      <c r="G23" s="190">
        <f>E23-F23</f>
        <v>2.4</v>
      </c>
      <c r="H23" s="189">
        <f>+H19</f>
        <v>22000</v>
      </c>
      <c r="I23" s="191">
        <f>(D23-G23)*H23</f>
        <v>6600.0000000000055</v>
      </c>
      <c r="J23" s="47"/>
      <c r="K23" s="55"/>
      <c r="L23" s="208"/>
      <c r="M23" s="60"/>
      <c r="N23" s="170"/>
      <c r="P23" s="163"/>
      <c r="Q23" s="163" t="s">
        <v>205</v>
      </c>
      <c r="R23" s="163" t="s">
        <v>208</v>
      </c>
      <c r="S23" s="163" t="s">
        <v>207</v>
      </c>
      <c r="U23" s="162" t="s">
        <v>208</v>
      </c>
      <c r="V23" s="163" t="s">
        <v>207</v>
      </c>
    </row>
    <row r="24" spans="1:22" ht="13.5" thickBot="1" x14ac:dyDescent="0.25">
      <c r="A24" s="81"/>
      <c r="B24" s="62" t="s">
        <v>211</v>
      </c>
      <c r="C24" s="193"/>
      <c r="D24" s="194"/>
      <c r="E24" s="194"/>
      <c r="F24" s="194"/>
      <c r="G24" s="194"/>
      <c r="H24" s="185"/>
      <c r="I24" s="203">
        <f>I22+I23</f>
        <v>9600.0000000000073</v>
      </c>
      <c r="J24" s="47"/>
      <c r="K24" s="55"/>
      <c r="L24" s="208"/>
      <c r="M24" s="60"/>
      <c r="N24" s="170"/>
      <c r="P24" s="212" t="str">
        <f>+P18</f>
        <v>Pizza Exótica</v>
      </c>
      <c r="Q24" s="184">
        <v>1100000</v>
      </c>
      <c r="R24" s="183">
        <v>4</v>
      </c>
      <c r="S24" s="183">
        <v>0.2</v>
      </c>
      <c r="U24" s="204">
        <v>3.1</v>
      </c>
      <c r="V24" s="183">
        <v>0.2</v>
      </c>
    </row>
    <row r="25" spans="1:22" ht="14.25" thickTop="1" thickBot="1" x14ac:dyDescent="0.25">
      <c r="A25" s="81"/>
      <c r="B25" s="62" t="s">
        <v>78</v>
      </c>
      <c r="C25" s="193"/>
      <c r="D25" s="194"/>
      <c r="E25" s="194"/>
      <c r="F25" s="194"/>
      <c r="G25" s="194"/>
      <c r="H25" s="185"/>
      <c r="I25" s="202">
        <f>I20-I24</f>
        <v>1399.9999999999927</v>
      </c>
      <c r="J25" s="47"/>
      <c r="K25" s="55"/>
      <c r="L25" s="208">
        <v>718</v>
      </c>
      <c r="M25" s="60">
        <f>+I25</f>
        <v>1399.9999999999927</v>
      </c>
      <c r="N25" s="170"/>
      <c r="P25" s="212" t="str">
        <f>+P19</f>
        <v>Pizza Tropical</v>
      </c>
      <c r="Q25" s="184">
        <v>700000</v>
      </c>
      <c r="R25" s="183">
        <v>3</v>
      </c>
      <c r="S25" s="183">
        <v>0.8</v>
      </c>
      <c r="U25" s="204">
        <v>3</v>
      </c>
      <c r="V25" s="183">
        <v>0.6</v>
      </c>
    </row>
    <row r="26" spans="1:22" x14ac:dyDescent="0.2">
      <c r="A26" s="81"/>
      <c r="B26" s="47"/>
      <c r="C26" s="47"/>
      <c r="D26" s="47"/>
      <c r="E26" s="47"/>
      <c r="F26" s="47"/>
      <c r="G26" s="47"/>
      <c r="H26" s="47"/>
      <c r="I26" s="47"/>
      <c r="J26" s="47"/>
      <c r="K26" s="55"/>
      <c r="L26" s="208"/>
      <c r="M26" s="60"/>
      <c r="N26" s="170"/>
    </row>
    <row r="27" spans="1:22" x14ac:dyDescent="0.2">
      <c r="A27" s="81">
        <v>6</v>
      </c>
      <c r="B27" s="50" t="s">
        <v>117</v>
      </c>
      <c r="C27" s="47" t="s">
        <v>118</v>
      </c>
      <c r="D27" s="48">
        <v>67400</v>
      </c>
      <c r="E27" s="48">
        <v>400000</v>
      </c>
      <c r="F27" s="220">
        <v>0.15</v>
      </c>
      <c r="G27" s="48">
        <f>+E27*F27</f>
        <v>60000</v>
      </c>
      <c r="H27" s="47"/>
      <c r="I27" s="47"/>
      <c r="J27" s="47"/>
      <c r="K27" s="55"/>
      <c r="L27" s="208">
        <v>723</v>
      </c>
      <c r="M27" s="60">
        <f>+D27-G27</f>
        <v>7400</v>
      </c>
      <c r="N27" s="170"/>
    </row>
    <row r="28" spans="1:22" x14ac:dyDescent="0.2">
      <c r="B28" s="47"/>
      <c r="D28" s="47"/>
      <c r="E28" s="47"/>
      <c r="F28" s="47"/>
      <c r="G28" s="47"/>
      <c r="H28" s="47"/>
      <c r="I28" s="47"/>
      <c r="J28" s="47"/>
      <c r="K28" s="55"/>
      <c r="L28" s="208"/>
      <c r="M28" s="60"/>
      <c r="N28" s="170"/>
    </row>
    <row r="29" spans="1:22" x14ac:dyDescent="0.2">
      <c r="A29" s="81"/>
      <c r="B29" s="47"/>
      <c r="C29" s="47"/>
      <c r="D29" s="47"/>
      <c r="E29" s="47"/>
      <c r="F29" s="47"/>
      <c r="G29" s="47"/>
      <c r="H29" s="47"/>
      <c r="I29" s="259"/>
      <c r="J29" s="47"/>
      <c r="K29" s="55"/>
      <c r="L29" s="208"/>
      <c r="M29" s="60"/>
      <c r="N29" s="170"/>
    </row>
    <row r="30" spans="1:22" x14ac:dyDescent="0.2">
      <c r="A30" s="81">
        <v>7</v>
      </c>
      <c r="B30" s="56" t="s">
        <v>220</v>
      </c>
      <c r="C30" s="172" t="s">
        <v>280</v>
      </c>
      <c r="D30" s="42">
        <f>+Q8</f>
        <v>94400</v>
      </c>
      <c r="E30" s="220">
        <v>0.1</v>
      </c>
      <c r="F30" s="48">
        <f>+E30*D30</f>
        <v>9440</v>
      </c>
      <c r="G30" s="47"/>
      <c r="H30" s="258"/>
      <c r="I30" s="259"/>
      <c r="J30" s="47"/>
      <c r="K30" s="55"/>
      <c r="L30" s="208">
        <v>704</v>
      </c>
      <c r="M30" s="60"/>
      <c r="N30" s="170">
        <f>+F30</f>
        <v>9440</v>
      </c>
    </row>
    <row r="31" spans="1:22" ht="12.75" customHeight="1" x14ac:dyDescent="0.2">
      <c r="A31" s="81"/>
      <c r="B31" s="47"/>
      <c r="C31" s="47"/>
      <c r="D31" s="47"/>
      <c r="E31" s="47"/>
      <c r="F31" s="47"/>
      <c r="G31" s="47"/>
      <c r="H31" s="47"/>
      <c r="I31" s="47"/>
      <c r="J31" s="47"/>
      <c r="K31" s="55"/>
      <c r="L31" s="208"/>
      <c r="M31" s="60"/>
      <c r="N31" s="170"/>
    </row>
    <row r="32" spans="1:22" x14ac:dyDescent="0.2">
      <c r="A32" s="81">
        <v>8</v>
      </c>
      <c r="B32" s="56" t="s">
        <v>121</v>
      </c>
      <c r="C32" s="57"/>
      <c r="D32" s="58" t="s">
        <v>74</v>
      </c>
      <c r="E32" s="44" t="s">
        <v>107</v>
      </c>
      <c r="F32" s="44" t="s">
        <v>108</v>
      </c>
      <c r="G32" s="51"/>
      <c r="H32" s="77"/>
      <c r="I32" s="42"/>
      <c r="J32" s="45"/>
      <c r="K32" s="157"/>
      <c r="L32" s="208"/>
      <c r="M32" s="60"/>
      <c r="N32" s="156"/>
    </row>
    <row r="33" spans="1:23" ht="12.75" customHeight="1" x14ac:dyDescent="0.2">
      <c r="A33" s="83"/>
      <c r="B33" s="47" t="s">
        <v>246</v>
      </c>
      <c r="C33" s="57" t="s">
        <v>131</v>
      </c>
      <c r="D33" s="60">
        <v>5750</v>
      </c>
      <c r="E33" s="61"/>
      <c r="F33" s="42"/>
      <c r="G33" s="51"/>
      <c r="H33" s="77"/>
      <c r="I33" s="42"/>
      <c r="J33" s="45"/>
      <c r="K33" s="207"/>
      <c r="L33" s="208">
        <v>752</v>
      </c>
      <c r="M33" s="60">
        <f>+D33</f>
        <v>5750</v>
      </c>
      <c r="N33" s="156"/>
      <c r="O33" s="237"/>
      <c r="V33" s="37"/>
      <c r="W33" s="37"/>
    </row>
    <row r="34" spans="1:23" x14ac:dyDescent="0.2">
      <c r="A34" s="83"/>
      <c r="B34" s="47"/>
      <c r="C34" s="57"/>
      <c r="D34" s="42"/>
      <c r="E34" s="61"/>
      <c r="F34" s="42"/>
      <c r="G34" s="51"/>
      <c r="H34" s="77"/>
      <c r="I34" s="42"/>
      <c r="J34" s="45"/>
      <c r="K34" s="207"/>
      <c r="L34" s="208"/>
      <c r="M34" s="60"/>
      <c r="N34" s="156"/>
      <c r="O34" s="237"/>
      <c r="V34" s="37"/>
      <c r="W34" s="37"/>
    </row>
    <row r="35" spans="1:23" ht="21.75" x14ac:dyDescent="0.2">
      <c r="A35" s="83"/>
      <c r="B35" s="47" t="s">
        <v>119</v>
      </c>
      <c r="C35" s="47" t="s">
        <v>274</v>
      </c>
      <c r="D35" s="42">
        <v>10000</v>
      </c>
      <c r="E35" s="61">
        <v>0.5</v>
      </c>
      <c r="F35" s="42">
        <f>D35*E35</f>
        <v>5000</v>
      </c>
      <c r="G35" s="51"/>
      <c r="H35" s="77"/>
      <c r="I35" s="42"/>
      <c r="J35" s="45"/>
      <c r="K35" s="157"/>
      <c r="L35" s="208">
        <v>716</v>
      </c>
      <c r="M35" s="60">
        <v>10000</v>
      </c>
      <c r="N35" s="156"/>
      <c r="O35" s="237">
        <v>438</v>
      </c>
      <c r="V35" s="37"/>
      <c r="W35" s="37"/>
    </row>
    <row r="36" spans="1:23" x14ac:dyDescent="0.2">
      <c r="A36" s="83"/>
      <c r="B36" s="57"/>
      <c r="C36" s="57"/>
      <c r="D36" s="68"/>
      <c r="E36" s="42"/>
      <c r="F36" s="68"/>
      <c r="G36" s="42"/>
      <c r="H36" s="68"/>
      <c r="I36" s="42"/>
      <c r="J36" s="78"/>
      <c r="K36" s="157"/>
      <c r="L36" s="210">
        <v>365</v>
      </c>
      <c r="M36" s="42">
        <f>+F35</f>
        <v>5000</v>
      </c>
      <c r="N36" s="156"/>
      <c r="V36" s="37"/>
      <c r="W36" s="37"/>
    </row>
    <row r="37" spans="1:23" x14ac:dyDescent="0.2">
      <c r="A37" s="83"/>
      <c r="B37" s="57" t="s">
        <v>244</v>
      </c>
      <c r="C37" s="57"/>
      <c r="D37" s="42">
        <v>44400</v>
      </c>
      <c r="E37" s="42"/>
      <c r="F37" s="181" t="s">
        <v>201</v>
      </c>
      <c r="G37" s="42"/>
      <c r="H37" s="68"/>
      <c r="I37" s="42"/>
      <c r="J37" s="78"/>
      <c r="K37" s="157"/>
      <c r="L37" s="210"/>
      <c r="M37" s="42"/>
      <c r="N37" s="156"/>
      <c r="V37" s="37"/>
      <c r="W37" s="37"/>
    </row>
    <row r="38" spans="1:23" x14ac:dyDescent="0.2">
      <c r="A38" s="83"/>
      <c r="B38" s="57"/>
      <c r="C38" s="57"/>
      <c r="D38" s="68"/>
      <c r="E38" s="42"/>
      <c r="F38" s="68"/>
      <c r="G38" s="42"/>
      <c r="H38" s="68"/>
      <c r="I38" s="42"/>
      <c r="J38" s="78"/>
      <c r="K38" s="157"/>
      <c r="L38" s="210"/>
      <c r="M38" s="42"/>
      <c r="N38" s="156"/>
      <c r="V38" s="37"/>
      <c r="W38" s="37"/>
    </row>
    <row r="39" spans="1:23" x14ac:dyDescent="0.2">
      <c r="A39" s="83"/>
      <c r="B39" s="57" t="s">
        <v>245</v>
      </c>
      <c r="C39" s="47" t="s">
        <v>275</v>
      </c>
      <c r="D39" s="42">
        <v>9400</v>
      </c>
      <c r="E39" s="238">
        <v>0.27500000000000002</v>
      </c>
      <c r="F39" s="42">
        <f>D39*E39</f>
        <v>2585</v>
      </c>
      <c r="G39" s="42"/>
      <c r="H39" s="68"/>
      <c r="I39" s="42"/>
      <c r="J39" s="78"/>
      <c r="K39" s="157"/>
      <c r="L39" s="210">
        <v>365</v>
      </c>
      <c r="M39" s="42">
        <f>+F39</f>
        <v>2585</v>
      </c>
      <c r="N39" s="156"/>
      <c r="O39" s="237"/>
      <c r="V39" s="37"/>
      <c r="W39" s="37"/>
    </row>
    <row r="40" spans="1:23" x14ac:dyDescent="0.2">
      <c r="A40" s="83"/>
      <c r="B40" s="57"/>
      <c r="C40" s="47"/>
      <c r="D40" s="42"/>
      <c r="E40" s="238"/>
      <c r="F40" s="42"/>
      <c r="G40" s="42"/>
      <c r="H40" s="68"/>
      <c r="I40" s="42"/>
      <c r="J40" s="78"/>
      <c r="K40" s="157"/>
      <c r="L40" s="210"/>
      <c r="M40" s="42"/>
      <c r="N40" s="156"/>
      <c r="O40" s="237">
        <v>427</v>
      </c>
      <c r="V40" s="37"/>
      <c r="W40" s="37"/>
    </row>
    <row r="41" spans="1:23" ht="21.75" x14ac:dyDescent="0.2">
      <c r="A41" s="81">
        <v>9</v>
      </c>
      <c r="B41" s="50" t="s">
        <v>305</v>
      </c>
      <c r="C41" s="62"/>
      <c r="D41" s="62" t="s">
        <v>306</v>
      </c>
      <c r="E41" s="43" t="s">
        <v>307</v>
      </c>
      <c r="F41" s="43" t="s">
        <v>308</v>
      </c>
      <c r="G41" s="282" t="s">
        <v>309</v>
      </c>
      <c r="H41" s="87"/>
      <c r="I41" s="87"/>
      <c r="J41" s="277"/>
      <c r="K41" s="278"/>
      <c r="L41" s="208"/>
      <c r="M41" s="60"/>
      <c r="N41" s="170"/>
      <c r="O41" s="352">
        <f>+D39</f>
        <v>9400</v>
      </c>
      <c r="V41" s="37"/>
      <c r="W41" s="37"/>
    </row>
    <row r="42" spans="1:23" x14ac:dyDescent="0.2">
      <c r="A42" s="82"/>
      <c r="B42" s="47" t="s">
        <v>310</v>
      </c>
      <c r="C42" s="62" t="s">
        <v>311</v>
      </c>
      <c r="D42" s="284">
        <v>0.09</v>
      </c>
      <c r="E42" s="79">
        <v>15000</v>
      </c>
      <c r="F42" s="267"/>
      <c r="G42" s="283"/>
      <c r="H42" s="287" t="s">
        <v>312</v>
      </c>
      <c r="I42" s="285"/>
      <c r="J42" s="239">
        <v>0.25</v>
      </c>
      <c r="K42" s="286">
        <f>(E42/(1-J42))*J42</f>
        <v>5000</v>
      </c>
      <c r="L42" s="210">
        <v>359</v>
      </c>
      <c r="M42" s="60"/>
      <c r="N42" s="170"/>
      <c r="V42" s="37"/>
      <c r="W42" s="37"/>
    </row>
    <row r="43" spans="1:23" x14ac:dyDescent="0.2">
      <c r="A43" s="81"/>
      <c r="B43" s="47"/>
      <c r="C43" s="62"/>
      <c r="D43" s="222"/>
      <c r="E43" s="268"/>
      <c r="F43" s="269"/>
      <c r="G43" s="269"/>
      <c r="H43" s="171"/>
      <c r="I43" s="45"/>
      <c r="J43" s="277"/>
      <c r="K43" s="279"/>
      <c r="L43" s="208"/>
      <c r="M43" s="60"/>
      <c r="N43" s="170"/>
      <c r="O43" s="276"/>
      <c r="V43" s="37"/>
      <c r="W43" s="37"/>
    </row>
    <row r="44" spans="1:23" ht="21.75" x14ac:dyDescent="0.2">
      <c r="A44" s="82"/>
      <c r="B44" s="47" t="s">
        <v>313</v>
      </c>
      <c r="C44" s="44" t="s">
        <v>314</v>
      </c>
      <c r="D44" s="270">
        <v>0.35</v>
      </c>
      <c r="E44" s="58">
        <v>100000</v>
      </c>
      <c r="F44" s="58">
        <v>285000</v>
      </c>
      <c r="G44" s="58">
        <f>F44*D44</f>
        <v>99750</v>
      </c>
      <c r="H44" s="44" t="s">
        <v>315</v>
      </c>
      <c r="I44" s="44"/>
      <c r="J44" s="277"/>
      <c r="K44" s="279"/>
      <c r="L44" s="208">
        <v>712</v>
      </c>
      <c r="M44" s="60">
        <f>+E44</f>
        <v>100000</v>
      </c>
      <c r="N44" s="170"/>
      <c r="O44" s="276"/>
      <c r="V44" s="37"/>
      <c r="W44" s="37"/>
    </row>
    <row r="45" spans="1:23" x14ac:dyDescent="0.2">
      <c r="A45" s="82"/>
      <c r="B45" s="47"/>
      <c r="C45" s="271" t="s">
        <v>316</v>
      </c>
      <c r="D45" s="271"/>
      <c r="E45" s="60"/>
      <c r="F45" s="271"/>
      <c r="G45" s="271"/>
      <c r="H45" s="272"/>
      <c r="I45" s="66"/>
      <c r="J45" s="277"/>
      <c r="K45" s="280"/>
      <c r="L45" s="210">
        <v>758</v>
      </c>
      <c r="M45" s="42"/>
      <c r="N45" s="156">
        <f>+G44</f>
        <v>99750</v>
      </c>
      <c r="O45" s="276"/>
      <c r="V45" s="37"/>
      <c r="W45" s="37"/>
    </row>
    <row r="46" spans="1:23" x14ac:dyDescent="0.2">
      <c r="A46" s="82"/>
      <c r="B46" s="64"/>
      <c r="C46" s="271"/>
      <c r="D46" s="273"/>
      <c r="E46" s="171"/>
      <c r="F46" s="171"/>
      <c r="G46" s="171"/>
      <c r="H46" s="171"/>
      <c r="I46" s="45"/>
      <c r="J46" s="277"/>
      <c r="K46" s="281"/>
      <c r="L46" s="208">
        <v>771</v>
      </c>
      <c r="M46" s="60"/>
      <c r="N46" s="170">
        <f>+M44</f>
        <v>100000</v>
      </c>
      <c r="O46" s="276"/>
      <c r="V46" s="37"/>
      <c r="W46" s="37"/>
    </row>
    <row r="47" spans="1:23" x14ac:dyDescent="0.2">
      <c r="A47" s="82"/>
      <c r="B47" s="288" t="s">
        <v>317</v>
      </c>
      <c r="C47" s="271"/>
      <c r="D47" s="287" t="s">
        <v>306</v>
      </c>
      <c r="E47" s="289" t="s">
        <v>318</v>
      </c>
      <c r="F47" s="289" t="s">
        <v>319</v>
      </c>
      <c r="G47" s="291" t="s">
        <v>320</v>
      </c>
      <c r="H47" s="291" t="s">
        <v>321</v>
      </c>
      <c r="I47" s="45"/>
      <c r="J47" s="277"/>
      <c r="K47" s="281"/>
      <c r="L47" s="208"/>
      <c r="M47" s="60"/>
      <c r="N47" s="170"/>
      <c r="O47" s="276"/>
      <c r="V47" s="37"/>
      <c r="W47" s="37"/>
    </row>
    <row r="48" spans="1:23" x14ac:dyDescent="0.2">
      <c r="A48" s="82"/>
      <c r="B48" s="64" t="s">
        <v>322</v>
      </c>
      <c r="C48" s="271" t="s">
        <v>323</v>
      </c>
      <c r="D48" s="290">
        <v>0.03</v>
      </c>
      <c r="E48" s="269"/>
      <c r="F48" s="274">
        <v>0.25</v>
      </c>
      <c r="G48" s="269">
        <f>+E48/(1-F48)</f>
        <v>0</v>
      </c>
      <c r="H48" s="269">
        <f>G48-E48</f>
        <v>0</v>
      </c>
      <c r="I48" s="46"/>
      <c r="J48" s="277"/>
      <c r="K48" s="281"/>
      <c r="L48" s="208"/>
      <c r="M48" s="60"/>
      <c r="N48" s="170"/>
      <c r="O48" s="276"/>
      <c r="V48" s="37"/>
      <c r="W48" s="37"/>
    </row>
    <row r="49" spans="1:23" x14ac:dyDescent="0.2">
      <c r="A49" s="82"/>
      <c r="B49" s="221"/>
      <c r="C49" s="271"/>
      <c r="D49" s="273"/>
      <c r="E49" s="171"/>
      <c r="F49" s="171"/>
      <c r="G49" s="171"/>
      <c r="H49" s="171"/>
      <c r="I49" s="46"/>
      <c r="J49" s="277"/>
      <c r="K49" s="281"/>
      <c r="L49" s="208"/>
      <c r="M49" s="60"/>
      <c r="N49" s="170"/>
      <c r="O49" s="276"/>
      <c r="V49" s="37"/>
      <c r="W49" s="37"/>
    </row>
    <row r="50" spans="1:23" x14ac:dyDescent="0.2">
      <c r="A50" s="82"/>
      <c r="B50" s="221"/>
      <c r="C50" s="271"/>
      <c r="D50" s="273"/>
      <c r="E50" s="171"/>
      <c r="F50" s="171" t="s">
        <v>324</v>
      </c>
      <c r="G50" s="291" t="s">
        <v>320</v>
      </c>
      <c r="H50" s="291" t="s">
        <v>325</v>
      </c>
      <c r="I50" s="46"/>
      <c r="J50" s="277"/>
      <c r="K50" s="281"/>
      <c r="L50" s="208"/>
      <c r="M50" s="60"/>
      <c r="N50" s="170"/>
      <c r="O50" s="276"/>
      <c r="V50" s="37"/>
      <c r="W50" s="37"/>
    </row>
    <row r="51" spans="1:23" x14ac:dyDescent="0.2">
      <c r="A51" s="82"/>
      <c r="B51" s="221"/>
      <c r="C51" s="271"/>
      <c r="D51" s="273"/>
      <c r="E51" s="171"/>
      <c r="F51" s="274">
        <v>0.21</v>
      </c>
      <c r="G51" s="269">
        <f>+G54</f>
        <v>5000</v>
      </c>
      <c r="H51" s="269">
        <f>F51*G51</f>
        <v>1050</v>
      </c>
      <c r="I51" s="46"/>
      <c r="J51" s="277"/>
      <c r="K51" s="281"/>
      <c r="L51" s="208"/>
      <c r="M51" s="60"/>
      <c r="N51" s="170"/>
      <c r="O51" s="276"/>
      <c r="V51" s="37"/>
      <c r="W51" s="37"/>
    </row>
    <row r="52" spans="1:23" x14ac:dyDescent="0.2">
      <c r="A52" s="82"/>
      <c r="B52" s="221"/>
      <c r="C52" s="271"/>
      <c r="D52" s="273"/>
      <c r="E52" s="171"/>
      <c r="F52" s="171"/>
      <c r="G52" s="171"/>
      <c r="H52" s="171"/>
      <c r="I52" s="46"/>
      <c r="J52" s="277"/>
      <c r="K52" s="281"/>
      <c r="L52" s="208"/>
      <c r="M52" s="60"/>
      <c r="N52" s="170"/>
      <c r="O52" s="276"/>
      <c r="V52" s="37"/>
      <c r="W52" s="37"/>
    </row>
    <row r="53" spans="1:23" x14ac:dyDescent="0.2">
      <c r="A53" s="82"/>
      <c r="B53" s="221"/>
      <c r="C53" s="271"/>
      <c r="D53" s="273"/>
      <c r="E53" s="171"/>
      <c r="F53" s="171" t="s">
        <v>326</v>
      </c>
      <c r="G53" s="291" t="s">
        <v>320</v>
      </c>
      <c r="H53" s="291" t="s">
        <v>327</v>
      </c>
      <c r="I53" s="46"/>
      <c r="J53" s="277"/>
      <c r="K53" s="281"/>
      <c r="L53" s="208"/>
      <c r="M53" s="60"/>
      <c r="N53" s="170"/>
      <c r="O53" s="276"/>
      <c r="V53" s="37"/>
      <c r="W53" s="37"/>
    </row>
    <row r="54" spans="1:23" x14ac:dyDescent="0.2">
      <c r="A54" s="82"/>
      <c r="B54" s="221"/>
      <c r="C54" s="271"/>
      <c r="D54" s="273"/>
      <c r="E54" s="171">
        <v>4500</v>
      </c>
      <c r="F54" s="274">
        <v>0.1</v>
      </c>
      <c r="G54" s="269">
        <f>+E54/(1-F54)</f>
        <v>5000</v>
      </c>
      <c r="H54" s="269">
        <f>F54*G54</f>
        <v>500</v>
      </c>
      <c r="I54" s="46"/>
      <c r="J54" s="277"/>
      <c r="K54" s="281"/>
      <c r="L54" s="208">
        <v>749</v>
      </c>
      <c r="M54" s="60">
        <f>+H54</f>
        <v>500</v>
      </c>
      <c r="N54" s="170"/>
      <c r="O54" s="276"/>
      <c r="V54" s="37"/>
      <c r="W54" s="37"/>
    </row>
    <row r="55" spans="1:23" x14ac:dyDescent="0.2">
      <c r="A55" s="83"/>
      <c r="B55" s="57"/>
      <c r="C55" s="47"/>
      <c r="D55" s="42"/>
      <c r="E55" s="238"/>
      <c r="F55" s="42"/>
      <c r="G55" s="42"/>
      <c r="H55" s="68"/>
      <c r="I55" s="42"/>
      <c r="J55" s="78"/>
      <c r="K55" s="157"/>
      <c r="L55" s="210">
        <v>353</v>
      </c>
      <c r="M55" s="42">
        <f>+M54</f>
        <v>500</v>
      </c>
      <c r="N55" s="156"/>
      <c r="O55" s="237"/>
      <c r="V55" s="37"/>
      <c r="W55" s="37"/>
    </row>
    <row r="56" spans="1:23" x14ac:dyDescent="0.2">
      <c r="A56" s="83"/>
      <c r="B56" s="57"/>
      <c r="C56" s="57"/>
      <c r="D56" s="68"/>
      <c r="E56" s="42"/>
      <c r="F56" s="68"/>
      <c r="G56" s="42"/>
      <c r="H56" s="68"/>
      <c r="I56" s="42"/>
      <c r="J56" s="78"/>
      <c r="K56" s="157"/>
      <c r="L56" s="210"/>
      <c r="M56" s="42"/>
      <c r="N56" s="156"/>
      <c r="V56" s="37"/>
      <c r="W56" s="37"/>
    </row>
    <row r="57" spans="1:23" x14ac:dyDescent="0.2">
      <c r="A57" s="81">
        <v>10</v>
      </c>
      <c r="B57" s="50" t="s">
        <v>266</v>
      </c>
      <c r="C57" s="57" t="s">
        <v>267</v>
      </c>
      <c r="D57" s="42">
        <v>16200</v>
      </c>
      <c r="E57" s="250" t="s">
        <v>268</v>
      </c>
      <c r="F57" s="68"/>
      <c r="G57" s="42"/>
      <c r="H57" s="68"/>
      <c r="I57" s="42"/>
      <c r="J57" s="78"/>
      <c r="K57" s="157"/>
      <c r="L57" s="210">
        <v>766</v>
      </c>
      <c r="M57" s="42"/>
      <c r="N57" s="156">
        <f>+D57</f>
        <v>16200</v>
      </c>
      <c r="V57" s="37"/>
      <c r="W57" s="37"/>
    </row>
    <row r="58" spans="1:23" x14ac:dyDescent="0.2">
      <c r="A58" s="83"/>
      <c r="B58" s="56"/>
      <c r="C58" s="62"/>
      <c r="D58" s="84"/>
      <c r="E58" s="65"/>
      <c r="F58" s="65"/>
      <c r="G58" s="85"/>
      <c r="H58" s="86"/>
      <c r="I58" s="65"/>
      <c r="J58" s="67"/>
      <c r="K58" s="173"/>
      <c r="L58" s="208"/>
      <c r="M58" s="60"/>
      <c r="N58" s="170"/>
    </row>
    <row r="59" spans="1:23" ht="21" x14ac:dyDescent="0.2">
      <c r="A59" s="81">
        <v>11</v>
      </c>
      <c r="B59" s="56" t="s">
        <v>122</v>
      </c>
      <c r="C59" s="69" t="s">
        <v>113</v>
      </c>
      <c r="D59" s="69" t="s">
        <v>79</v>
      </c>
      <c r="E59" s="69" t="s">
        <v>132</v>
      </c>
      <c r="F59" s="69" t="s">
        <v>114</v>
      </c>
      <c r="G59" s="69" t="s">
        <v>237</v>
      </c>
      <c r="H59" s="69" t="s">
        <v>238</v>
      </c>
      <c r="I59" s="229" t="s">
        <v>106</v>
      </c>
      <c r="J59" s="69" t="s">
        <v>78</v>
      </c>
      <c r="K59" s="69" t="s">
        <v>239</v>
      </c>
      <c r="L59" s="210"/>
      <c r="M59" s="42"/>
      <c r="N59" s="156"/>
      <c r="P59" s="249"/>
    </row>
    <row r="60" spans="1:23" x14ac:dyDescent="0.2">
      <c r="A60" s="83"/>
      <c r="B60" s="174">
        <v>2020</v>
      </c>
      <c r="C60" s="74" t="s">
        <v>125</v>
      </c>
      <c r="D60" s="226" t="s">
        <v>232</v>
      </c>
      <c r="E60" s="224">
        <v>750000</v>
      </c>
      <c r="F60" s="70">
        <v>0.05</v>
      </c>
      <c r="G60" s="75">
        <f t="shared" ref="G60:G67" si="0">E60*F60</f>
        <v>37500</v>
      </c>
      <c r="H60" s="158">
        <f>+G60*I60</f>
        <v>28125</v>
      </c>
      <c r="I60" s="230">
        <v>0.75</v>
      </c>
      <c r="J60" s="52">
        <f>+G60-H60</f>
        <v>9375</v>
      </c>
      <c r="K60" s="79" t="s">
        <v>86</v>
      </c>
      <c r="L60" s="210"/>
      <c r="M60" s="42"/>
      <c r="N60" s="156"/>
    </row>
    <row r="61" spans="1:23" x14ac:dyDescent="0.2">
      <c r="A61" s="83"/>
      <c r="B61" s="174" t="s">
        <v>241</v>
      </c>
      <c r="C61" s="47" t="s">
        <v>126</v>
      </c>
      <c r="D61" s="227" t="s">
        <v>233</v>
      </c>
      <c r="E61" s="93">
        <v>285000</v>
      </c>
      <c r="F61" s="71">
        <v>0.1</v>
      </c>
      <c r="G61" s="46">
        <f t="shared" si="0"/>
        <v>28500</v>
      </c>
      <c r="H61" s="51">
        <f>+E61*I61</f>
        <v>35625</v>
      </c>
      <c r="I61" s="231">
        <v>0.125</v>
      </c>
      <c r="J61" s="52"/>
      <c r="K61" s="79" t="s">
        <v>91</v>
      </c>
      <c r="L61" s="210"/>
      <c r="M61" s="42"/>
      <c r="N61" s="156"/>
      <c r="P61" s="249"/>
    </row>
    <row r="62" spans="1:23" x14ac:dyDescent="0.2">
      <c r="A62" s="83"/>
      <c r="B62" s="174" t="s">
        <v>127</v>
      </c>
      <c r="C62" s="47" t="s">
        <v>115</v>
      </c>
      <c r="D62" s="227" t="s">
        <v>234</v>
      </c>
      <c r="E62" s="93">
        <v>66000</v>
      </c>
      <c r="F62" s="71">
        <v>0.5</v>
      </c>
      <c r="G62" s="46">
        <f t="shared" si="0"/>
        <v>33000</v>
      </c>
      <c r="H62" s="51">
        <f>+E62*I62</f>
        <v>21999.997800000001</v>
      </c>
      <c r="I62" s="232">
        <v>0.3333333</v>
      </c>
      <c r="J62" s="52">
        <f t="shared" ref="J62:J67" si="1">+G62-H62</f>
        <v>11000.002199999999</v>
      </c>
      <c r="K62" s="79" t="s">
        <v>91</v>
      </c>
      <c r="L62" s="210"/>
      <c r="M62" s="42"/>
      <c r="N62" s="156"/>
    </row>
    <row r="63" spans="1:23" x14ac:dyDescent="0.2">
      <c r="A63" s="83"/>
      <c r="B63" s="174" t="s">
        <v>128</v>
      </c>
      <c r="C63" s="47" t="s">
        <v>229</v>
      </c>
      <c r="D63" s="226" t="s">
        <v>224</v>
      </c>
      <c r="E63" s="93">
        <v>28000</v>
      </c>
      <c r="F63" s="71">
        <v>0.25</v>
      </c>
      <c r="G63" s="46">
        <f t="shared" si="0"/>
        <v>7000</v>
      </c>
      <c r="H63" s="51">
        <f>+E64*F63</f>
        <v>6250</v>
      </c>
      <c r="I63" s="230">
        <v>0.25</v>
      </c>
      <c r="J63" s="52">
        <f t="shared" si="1"/>
        <v>750</v>
      </c>
      <c r="K63" s="79" t="s">
        <v>242</v>
      </c>
      <c r="L63" s="210"/>
      <c r="M63" s="42"/>
      <c r="N63" s="156"/>
      <c r="O63" s="223"/>
    </row>
    <row r="64" spans="1:23" x14ac:dyDescent="0.2">
      <c r="A64" s="83"/>
      <c r="B64" s="174"/>
      <c r="C64" s="47"/>
      <c r="D64" s="51" t="s">
        <v>80</v>
      </c>
      <c r="E64" s="93">
        <v>25000</v>
      </c>
      <c r="F64" s="71"/>
      <c r="H64" s="51"/>
      <c r="I64" s="230"/>
      <c r="J64" s="52"/>
      <c r="K64" s="235">
        <v>0.27500000000000002</v>
      </c>
      <c r="L64" s="210">
        <v>365</v>
      </c>
      <c r="M64" s="42">
        <f>+K64*G63</f>
        <v>1925.0000000000002</v>
      </c>
      <c r="N64" s="156"/>
      <c r="O64" s="237">
        <v>427</v>
      </c>
    </row>
    <row r="65" spans="1:15" x14ac:dyDescent="0.2">
      <c r="A65" s="83"/>
      <c r="B65" s="174" t="s">
        <v>128</v>
      </c>
      <c r="C65" s="47" t="s">
        <v>230</v>
      </c>
      <c r="D65" s="226" t="s">
        <v>240</v>
      </c>
      <c r="E65" s="93">
        <v>52000</v>
      </c>
      <c r="F65" s="71">
        <v>0.125</v>
      </c>
      <c r="G65" s="46">
        <f t="shared" si="0"/>
        <v>6500</v>
      </c>
      <c r="H65" s="51">
        <f t="shared" ref="H65:H67" si="2">+E65*I65</f>
        <v>6500</v>
      </c>
      <c r="I65" s="231">
        <v>0.125</v>
      </c>
      <c r="J65" s="52">
        <f t="shared" si="1"/>
        <v>0</v>
      </c>
      <c r="K65" s="79" t="s">
        <v>91</v>
      </c>
      <c r="L65" s="210"/>
      <c r="M65" s="42"/>
      <c r="N65" s="156"/>
      <c r="O65" s="275">
        <f>+G63</f>
        <v>7000</v>
      </c>
    </row>
    <row r="66" spans="1:15" x14ac:dyDescent="0.2">
      <c r="A66" s="83"/>
      <c r="B66" s="174" t="s">
        <v>129</v>
      </c>
      <c r="C66" s="47" t="s">
        <v>231</v>
      </c>
      <c r="D66" s="226" t="s">
        <v>235</v>
      </c>
      <c r="E66" s="93">
        <v>80000</v>
      </c>
      <c r="F66" s="71">
        <v>0.2</v>
      </c>
      <c r="G66" s="46">
        <f t="shared" si="0"/>
        <v>16000</v>
      </c>
      <c r="H66" s="51">
        <f t="shared" si="2"/>
        <v>16000</v>
      </c>
      <c r="I66" s="230">
        <v>0.2</v>
      </c>
      <c r="J66" s="52">
        <f t="shared" si="1"/>
        <v>0</v>
      </c>
      <c r="K66" s="79" t="s">
        <v>91</v>
      </c>
      <c r="L66" s="210"/>
      <c r="M66" s="42"/>
      <c r="N66" s="156"/>
    </row>
    <row r="67" spans="1:15" x14ac:dyDescent="0.2">
      <c r="A67" s="83"/>
      <c r="B67" s="174" t="s">
        <v>130</v>
      </c>
      <c r="C67" s="49" t="s">
        <v>116</v>
      </c>
      <c r="D67" s="228" t="s">
        <v>236</v>
      </c>
      <c r="E67" s="225">
        <v>57000</v>
      </c>
      <c r="F67" s="72">
        <v>0.2</v>
      </c>
      <c r="G67" s="73">
        <f t="shared" si="0"/>
        <v>11400</v>
      </c>
      <c r="H67" s="234">
        <f t="shared" si="2"/>
        <v>7125</v>
      </c>
      <c r="I67" s="233">
        <v>0.125</v>
      </c>
      <c r="J67" s="53">
        <f t="shared" si="1"/>
        <v>4275</v>
      </c>
      <c r="K67" s="58" t="s">
        <v>91</v>
      </c>
      <c r="L67" s="210"/>
      <c r="M67" s="42"/>
      <c r="N67" s="156"/>
    </row>
    <row r="68" spans="1:15" x14ac:dyDescent="0.2">
      <c r="A68" s="83"/>
      <c r="B68" s="45"/>
      <c r="C68" s="66" t="s">
        <v>92</v>
      </c>
      <c r="D68" s="66"/>
      <c r="E68" s="60">
        <f>SUM(E60:E67)-E64</f>
        <v>1318000</v>
      </c>
      <c r="F68" s="76"/>
      <c r="G68" s="60">
        <f>SUM(G60:G67)</f>
        <v>139900</v>
      </c>
      <c r="H68" s="60">
        <f>SUM(H60:H67)</f>
        <v>121624.9978</v>
      </c>
      <c r="I68" s="60"/>
      <c r="J68" s="60">
        <f>SUM(J60:J67)</f>
        <v>25400.002199999999</v>
      </c>
      <c r="K68" s="60"/>
      <c r="L68" s="210">
        <v>719</v>
      </c>
      <c r="M68" s="42">
        <f>+J68</f>
        <v>25400.002199999999</v>
      </c>
      <c r="N68" s="156"/>
    </row>
    <row r="69" spans="1:15" x14ac:dyDescent="0.2">
      <c r="A69" s="83"/>
      <c r="B69" s="45"/>
      <c r="C69" s="66"/>
      <c r="D69" s="66"/>
      <c r="E69" s="60"/>
      <c r="F69" s="76"/>
      <c r="G69" s="60"/>
      <c r="H69" s="175"/>
      <c r="I69" s="60"/>
      <c r="J69" s="42"/>
      <c r="K69" s="176"/>
      <c r="L69" s="210"/>
      <c r="M69" s="42"/>
      <c r="N69" s="156"/>
    </row>
    <row r="70" spans="1:15" x14ac:dyDescent="0.2">
      <c r="A70" s="81">
        <v>12</v>
      </c>
      <c r="B70" s="50" t="s">
        <v>251</v>
      </c>
      <c r="C70" s="57" t="s">
        <v>269</v>
      </c>
      <c r="D70" s="42">
        <v>6000</v>
      </c>
      <c r="E70" s="43">
        <f>8/1000</f>
        <v>8.0000000000000002E-3</v>
      </c>
      <c r="F70" s="217" t="s">
        <v>80</v>
      </c>
      <c r="G70" s="94">
        <f>+E70*Q3</f>
        <v>37200</v>
      </c>
      <c r="H70" s="77" t="s">
        <v>270</v>
      </c>
      <c r="I70" s="252">
        <v>0.4</v>
      </c>
      <c r="J70" s="46">
        <f>+D70*I70</f>
        <v>2400</v>
      </c>
      <c r="K70" s="157"/>
      <c r="L70" s="210">
        <v>774</v>
      </c>
      <c r="M70" s="42"/>
      <c r="N70" s="156">
        <f>+J70</f>
        <v>2400</v>
      </c>
    </row>
    <row r="71" spans="1:15" x14ac:dyDescent="0.2">
      <c r="A71" s="81"/>
      <c r="B71" s="50"/>
      <c r="C71" s="57"/>
      <c r="D71" s="42"/>
      <c r="E71" s="80"/>
      <c r="F71" s="80"/>
      <c r="G71" s="51"/>
      <c r="H71" s="77"/>
      <c r="I71" s="42"/>
      <c r="J71" s="45"/>
      <c r="K71" s="157"/>
      <c r="L71" s="210"/>
      <c r="M71" s="42"/>
      <c r="N71" s="156"/>
    </row>
    <row r="72" spans="1:15" ht="23.25" customHeight="1" x14ac:dyDescent="0.2">
      <c r="A72" s="81">
        <v>13</v>
      </c>
      <c r="B72" s="50" t="s">
        <v>253</v>
      </c>
      <c r="D72" s="58" t="s">
        <v>74</v>
      </c>
      <c r="E72" s="44" t="s">
        <v>107</v>
      </c>
      <c r="F72" s="44" t="s">
        <v>108</v>
      </c>
      <c r="G72" s="51"/>
      <c r="H72" s="77"/>
      <c r="I72" s="42"/>
      <c r="J72" s="45"/>
      <c r="K72" s="157"/>
      <c r="L72" s="210"/>
      <c r="M72" s="42"/>
      <c r="N72" s="156"/>
    </row>
    <row r="73" spans="1:15" x14ac:dyDescent="0.2">
      <c r="A73" s="83"/>
      <c r="B73" s="62" t="s">
        <v>271</v>
      </c>
      <c r="C73" s="57" t="s">
        <v>252</v>
      </c>
      <c r="D73" s="42">
        <v>22000</v>
      </c>
      <c r="E73" s="239">
        <v>0.35</v>
      </c>
      <c r="F73" s="94">
        <f>+D73*E73</f>
        <v>7699.9999999999991</v>
      </c>
      <c r="G73" s="250" t="s">
        <v>331</v>
      </c>
      <c r="H73" s="77"/>
      <c r="I73" s="42"/>
      <c r="J73" s="45"/>
      <c r="K73" s="157"/>
      <c r="L73" s="210">
        <v>746</v>
      </c>
      <c r="M73" s="42">
        <f>+D73</f>
        <v>22000</v>
      </c>
      <c r="N73" s="156"/>
      <c r="O73" s="237">
        <v>439</v>
      </c>
    </row>
    <row r="74" spans="1:15" x14ac:dyDescent="0.2">
      <c r="A74" s="83"/>
      <c r="B74" s="50"/>
      <c r="C74" s="57" t="s">
        <v>328</v>
      </c>
      <c r="D74" s="42"/>
      <c r="E74" s="80"/>
      <c r="F74" s="80"/>
      <c r="G74" s="51"/>
      <c r="H74" s="77"/>
      <c r="I74" s="42"/>
      <c r="J74" s="45"/>
      <c r="K74" s="157"/>
      <c r="L74" s="210">
        <v>365</v>
      </c>
      <c r="M74" s="42">
        <f>+F73</f>
        <v>7699.9999999999991</v>
      </c>
      <c r="N74" s="156"/>
    </row>
    <row r="75" spans="1:15" x14ac:dyDescent="0.2">
      <c r="A75" s="81">
        <v>14</v>
      </c>
      <c r="B75" s="50" t="s">
        <v>254</v>
      </c>
      <c r="D75" s="58" t="s">
        <v>74</v>
      </c>
      <c r="E75" s="44" t="s">
        <v>107</v>
      </c>
      <c r="F75" s="44" t="s">
        <v>108</v>
      </c>
      <c r="G75" s="51"/>
      <c r="H75" s="77"/>
      <c r="I75" s="42"/>
      <c r="J75" s="45"/>
      <c r="K75" s="157"/>
      <c r="L75" s="210"/>
      <c r="M75" s="42"/>
      <c r="N75" s="156"/>
    </row>
    <row r="76" spans="1:15" ht="21.75" x14ac:dyDescent="0.2">
      <c r="A76" s="83"/>
      <c r="B76" s="62" t="s">
        <v>272</v>
      </c>
      <c r="C76" s="57" t="s">
        <v>273</v>
      </c>
      <c r="D76" s="42">
        <v>3000</v>
      </c>
      <c r="E76" s="239">
        <v>0.05</v>
      </c>
      <c r="F76" s="94">
        <f>+D76*E76</f>
        <v>150</v>
      </c>
      <c r="G76" s="51"/>
      <c r="H76" s="77"/>
      <c r="I76" s="42"/>
      <c r="J76" s="45"/>
      <c r="K76" s="157"/>
      <c r="L76" s="210">
        <v>365</v>
      </c>
      <c r="M76" s="42">
        <f>+F76</f>
        <v>150</v>
      </c>
      <c r="N76" s="156"/>
      <c r="O76" s="237">
        <v>415</v>
      </c>
    </row>
    <row r="77" spans="1:15" x14ac:dyDescent="0.2">
      <c r="A77" s="83"/>
      <c r="B77" s="50"/>
      <c r="C77" s="57"/>
      <c r="D77" s="42"/>
      <c r="E77" s="80"/>
      <c r="F77" s="80"/>
      <c r="G77" s="51"/>
      <c r="H77" s="77"/>
      <c r="I77" s="42"/>
      <c r="J77" s="45"/>
      <c r="K77" s="157"/>
      <c r="L77" s="210"/>
      <c r="M77" s="42"/>
      <c r="N77" s="156"/>
      <c r="O77" s="276">
        <f>+D76</f>
        <v>3000</v>
      </c>
    </row>
    <row r="78" spans="1:15" ht="32.25" x14ac:dyDescent="0.2">
      <c r="A78" s="81">
        <v>15</v>
      </c>
      <c r="B78" s="50" t="s">
        <v>259</v>
      </c>
      <c r="C78" s="57"/>
      <c r="D78" s="94" t="s">
        <v>281</v>
      </c>
      <c r="E78" s="43" t="s">
        <v>255</v>
      </c>
      <c r="F78" s="43" t="s">
        <v>256</v>
      </c>
      <c r="G78" s="260" t="s">
        <v>257</v>
      </c>
      <c r="H78" s="292" t="s">
        <v>282</v>
      </c>
      <c r="I78" s="94" t="s">
        <v>258</v>
      </c>
      <c r="J78" s="43" t="s">
        <v>260</v>
      </c>
      <c r="K78" s="243" t="s">
        <v>193</v>
      </c>
      <c r="L78" s="210"/>
      <c r="M78" s="42"/>
      <c r="N78" s="156"/>
    </row>
    <row r="79" spans="1:15" x14ac:dyDescent="0.2">
      <c r="A79" s="83"/>
      <c r="B79" s="240"/>
      <c r="C79" s="57" t="s">
        <v>276</v>
      </c>
      <c r="D79" s="42">
        <f>+E62</f>
        <v>66000</v>
      </c>
      <c r="E79" s="94">
        <v>82500</v>
      </c>
      <c r="F79" s="94">
        <v>14000</v>
      </c>
      <c r="G79" s="51">
        <v>7000</v>
      </c>
      <c r="H79" s="242">
        <f>(E79-D79)/E79</f>
        <v>0.2</v>
      </c>
      <c r="I79" s="42">
        <f>+G79*H79</f>
        <v>1400</v>
      </c>
      <c r="J79" s="241">
        <f>+I79*0.15</f>
        <v>210</v>
      </c>
      <c r="K79" s="157"/>
      <c r="L79" s="210">
        <v>741</v>
      </c>
      <c r="M79" s="42">
        <f>+I79+J79</f>
        <v>1610</v>
      </c>
      <c r="N79" s="156"/>
    </row>
    <row r="80" spans="1:15" x14ac:dyDescent="0.2">
      <c r="A80" s="83"/>
      <c r="B80" s="50"/>
      <c r="C80" s="57"/>
      <c r="D80" s="42"/>
      <c r="E80" s="80"/>
      <c r="F80" s="80"/>
      <c r="G80" s="51"/>
      <c r="H80" s="77"/>
      <c r="I80" s="42"/>
      <c r="J80" s="45"/>
      <c r="K80" s="157"/>
      <c r="L80" s="210"/>
      <c r="M80" s="42"/>
      <c r="N80" s="156"/>
    </row>
    <row r="81" spans="1:14" x14ac:dyDescent="0.2">
      <c r="A81" s="81">
        <v>16</v>
      </c>
      <c r="B81" s="50" t="s">
        <v>261</v>
      </c>
      <c r="C81" s="57" t="s">
        <v>332</v>
      </c>
      <c r="D81" s="42">
        <v>1850</v>
      </c>
      <c r="E81" s="80"/>
      <c r="F81" s="80"/>
      <c r="G81" s="51"/>
      <c r="H81" s="77"/>
      <c r="I81" s="42"/>
      <c r="J81" s="45"/>
      <c r="K81" s="157"/>
      <c r="L81" s="210">
        <v>764</v>
      </c>
      <c r="M81" s="42"/>
      <c r="N81" s="156">
        <f>+D81</f>
        <v>1850</v>
      </c>
    </row>
    <row r="82" spans="1:14" x14ac:dyDescent="0.2">
      <c r="A82" s="83"/>
      <c r="B82" s="177"/>
      <c r="C82" s="177"/>
      <c r="D82" s="177"/>
      <c r="E82" s="177"/>
      <c r="F82" s="46"/>
      <c r="G82" s="51"/>
      <c r="H82" s="253"/>
      <c r="I82" s="42"/>
      <c r="J82" s="45"/>
      <c r="K82" s="157"/>
      <c r="L82" s="211"/>
      <c r="M82" s="51"/>
      <c r="N82" s="156"/>
    </row>
    <row r="83" spans="1:14" x14ac:dyDescent="0.2">
      <c r="A83" s="81">
        <v>17</v>
      </c>
      <c r="B83" s="50" t="s">
        <v>247</v>
      </c>
      <c r="C83" s="57"/>
      <c r="D83" s="42"/>
      <c r="E83" s="80"/>
      <c r="F83" s="80"/>
      <c r="G83" s="51"/>
      <c r="H83" s="77"/>
      <c r="I83" s="42"/>
      <c r="J83" s="45"/>
      <c r="K83" s="157"/>
      <c r="L83" s="210"/>
      <c r="M83" s="42"/>
      <c r="N83" s="156"/>
    </row>
    <row r="84" spans="1:14" x14ac:dyDescent="0.2">
      <c r="A84" s="81"/>
      <c r="B84" s="62" t="s">
        <v>262</v>
      </c>
      <c r="C84" s="57"/>
      <c r="D84" s="42">
        <v>750</v>
      </c>
      <c r="E84" s="59" t="s">
        <v>201</v>
      </c>
      <c r="F84" s="80"/>
      <c r="G84" s="51"/>
      <c r="H84" s="77"/>
      <c r="I84" s="42"/>
      <c r="J84" s="45"/>
      <c r="K84" s="157"/>
      <c r="L84" s="210"/>
      <c r="M84" s="42"/>
      <c r="N84" s="156"/>
    </row>
    <row r="85" spans="1:14" x14ac:dyDescent="0.2">
      <c r="A85" s="81"/>
      <c r="B85" s="62" t="s">
        <v>263</v>
      </c>
      <c r="C85" s="57" t="s">
        <v>333</v>
      </c>
      <c r="D85" s="42">
        <v>3300</v>
      </c>
      <c r="E85" s="80"/>
      <c r="F85" s="80"/>
      <c r="G85" s="51"/>
      <c r="H85" s="77"/>
      <c r="I85" s="42"/>
      <c r="J85" s="45"/>
      <c r="K85" s="157"/>
      <c r="L85" s="210">
        <v>722</v>
      </c>
      <c r="M85" s="42">
        <f>+D85</f>
        <v>3300</v>
      </c>
      <c r="N85" s="156"/>
    </row>
    <row r="86" spans="1:14" x14ac:dyDescent="0.2">
      <c r="A86" s="81"/>
      <c r="B86" s="62" t="s">
        <v>277</v>
      </c>
      <c r="C86" s="57"/>
      <c r="D86" s="42">
        <v>4250</v>
      </c>
      <c r="E86" s="59" t="s">
        <v>201</v>
      </c>
      <c r="F86" s="80"/>
      <c r="G86" s="51"/>
      <c r="H86" s="77"/>
      <c r="I86" s="42"/>
      <c r="J86" s="45"/>
      <c r="K86" s="157"/>
      <c r="L86" s="210"/>
      <c r="M86" s="42"/>
      <c r="N86" s="156"/>
    </row>
    <row r="87" spans="1:14" x14ac:dyDescent="0.2">
      <c r="A87" s="83"/>
      <c r="B87" s="62" t="s">
        <v>248</v>
      </c>
      <c r="C87" s="57" t="s">
        <v>250</v>
      </c>
      <c r="D87" s="42">
        <v>4800</v>
      </c>
      <c r="E87" s="80"/>
      <c r="F87" s="80"/>
      <c r="G87" s="51"/>
      <c r="H87" s="77"/>
      <c r="I87" s="42"/>
      <c r="J87" s="45"/>
      <c r="K87" s="157"/>
      <c r="L87" s="210">
        <v>728</v>
      </c>
      <c r="M87" s="42">
        <f>+D87</f>
        <v>4800</v>
      </c>
      <c r="N87" s="156"/>
    </row>
    <row r="88" spans="1:14" x14ac:dyDescent="0.2">
      <c r="A88" s="83"/>
      <c r="B88" s="62" t="s">
        <v>249</v>
      </c>
      <c r="C88" s="57"/>
      <c r="D88" s="42">
        <v>900</v>
      </c>
      <c r="E88" s="59" t="s">
        <v>201</v>
      </c>
      <c r="F88" s="80"/>
      <c r="G88" s="51"/>
      <c r="H88" s="77"/>
      <c r="I88" s="42"/>
      <c r="J88" s="45"/>
      <c r="K88" s="157"/>
      <c r="L88" s="210"/>
      <c r="M88" s="42"/>
      <c r="N88" s="156"/>
    </row>
    <row r="89" spans="1:14" x14ac:dyDescent="0.2">
      <c r="A89" s="83"/>
      <c r="B89" s="177"/>
      <c r="C89" s="177"/>
      <c r="D89" s="177"/>
      <c r="E89" s="177"/>
      <c r="F89" s="46"/>
      <c r="G89" s="51"/>
      <c r="H89" s="77"/>
      <c r="I89" s="42"/>
      <c r="J89" s="45"/>
      <c r="K89" s="157"/>
      <c r="L89" s="211"/>
      <c r="M89" s="51"/>
      <c r="N89" s="156"/>
    </row>
    <row r="90" spans="1:14" x14ac:dyDescent="0.2">
      <c r="A90" s="83"/>
      <c r="B90" s="177"/>
      <c r="C90" s="177"/>
      <c r="D90" s="177"/>
      <c r="E90" s="177"/>
      <c r="F90" s="46"/>
      <c r="G90" s="51"/>
      <c r="H90" s="77"/>
      <c r="I90" s="42"/>
      <c r="J90" s="45"/>
      <c r="K90" s="157"/>
      <c r="L90" s="211"/>
      <c r="M90" s="51"/>
      <c r="N90" s="156"/>
    </row>
    <row r="91" spans="1:14" x14ac:dyDescent="0.2">
      <c r="A91" s="83"/>
      <c r="B91" s="177"/>
      <c r="C91" s="177"/>
      <c r="D91" s="177"/>
      <c r="E91" s="177"/>
      <c r="F91" s="46"/>
      <c r="G91" s="51"/>
      <c r="H91" s="77"/>
      <c r="I91" s="42"/>
      <c r="J91" s="45"/>
      <c r="K91" s="157"/>
      <c r="L91" s="211"/>
      <c r="M91" s="51"/>
      <c r="N91" s="156"/>
    </row>
  </sheetData>
  <mergeCells count="6">
    <mergeCell ref="A1:N1"/>
    <mergeCell ref="B2:B3"/>
    <mergeCell ref="A2:A3"/>
    <mergeCell ref="L2:N2"/>
    <mergeCell ref="D2:K3"/>
    <mergeCell ref="C2:C3"/>
  </mergeCells>
  <phoneticPr fontId="31" type="noConversion"/>
  <printOptions horizontalCentered="1"/>
  <pageMargins left="0.19685039370078741" right="0.19685039370078741" top="0.6692913385826772" bottom="0.43307086614173229" header="0.15748031496062992" footer="0.15748031496062992"/>
  <pageSetup paperSize="9" scale="70" orientation="landscape" r:id="rId1"/>
  <headerFooter alignWithMargins="0">
    <oddFooter>&amp;L&amp;8Página &amp;P/&amp;N&amp;R&amp;8&amp;D</oddFooter>
  </headerFooter>
  <rowBreaks count="1" manualBreakCount="1"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7"/>
  </sheetPr>
  <dimension ref="A1:H86"/>
  <sheetViews>
    <sheetView topLeftCell="A61" zoomScale="110" zoomScaleNormal="110" workbookViewId="0">
      <selection activeCell="E84" sqref="E84"/>
    </sheetView>
  </sheetViews>
  <sheetFormatPr defaultRowHeight="12.75" x14ac:dyDescent="0.2"/>
  <cols>
    <col min="1" max="1" width="4.28515625" customWidth="1"/>
    <col min="2" max="2" width="70.7109375" customWidth="1"/>
    <col min="3" max="3" width="4.42578125" customWidth="1"/>
    <col min="4" max="4" width="17.7109375" customWidth="1"/>
    <col min="6" max="6" width="10.140625" bestFit="1" customWidth="1"/>
    <col min="8" max="8" width="10.140625" bestFit="1" customWidth="1"/>
  </cols>
  <sheetData>
    <row r="1" spans="1:4" ht="17.100000000000001" customHeight="1" thickTop="1" x14ac:dyDescent="0.2">
      <c r="A1" s="20" t="s">
        <v>2</v>
      </c>
      <c r="B1" s="312" t="s">
        <v>3</v>
      </c>
      <c r="C1" s="313"/>
      <c r="D1" s="314"/>
    </row>
    <row r="2" spans="1:4" ht="14.45" customHeight="1" x14ac:dyDescent="0.2">
      <c r="A2" s="315"/>
      <c r="B2" s="1" t="s">
        <v>4</v>
      </c>
      <c r="C2" s="2">
        <v>701</v>
      </c>
      <c r="D2" s="26">
        <v>186000</v>
      </c>
    </row>
    <row r="3" spans="1:4" ht="20.100000000000001" customHeight="1" x14ac:dyDescent="0.2">
      <c r="A3" s="315"/>
      <c r="B3" s="3" t="s">
        <v>5</v>
      </c>
      <c r="C3" s="4">
        <v>702</v>
      </c>
      <c r="D3" s="27"/>
    </row>
    <row r="4" spans="1:4" ht="14.45" customHeight="1" x14ac:dyDescent="0.2">
      <c r="A4" s="315"/>
      <c r="B4" s="3" t="s">
        <v>6</v>
      </c>
      <c r="C4" s="4">
        <v>703</v>
      </c>
      <c r="D4" s="27"/>
    </row>
    <row r="5" spans="1:4" ht="14.45" customHeight="1" x14ac:dyDescent="0.2">
      <c r="A5" s="315"/>
      <c r="B5" s="3" t="s">
        <v>227</v>
      </c>
      <c r="C5" s="4">
        <v>704</v>
      </c>
      <c r="D5" s="27">
        <f>-'IRC-enq'!N30</f>
        <v>-9440</v>
      </c>
    </row>
    <row r="6" spans="1:4" ht="14.45" customHeight="1" x14ac:dyDescent="0.2">
      <c r="A6" s="315"/>
      <c r="B6" s="3" t="s">
        <v>7</v>
      </c>
      <c r="C6" s="5">
        <v>705</v>
      </c>
      <c r="D6" s="28"/>
    </row>
    <row r="7" spans="1:4" ht="14.45" customHeight="1" x14ac:dyDescent="0.2">
      <c r="A7" s="315"/>
      <c r="B7" s="6" t="s">
        <v>8</v>
      </c>
      <c r="C7" s="5">
        <v>706</v>
      </c>
      <c r="D7" s="28"/>
    </row>
    <row r="8" spans="1:4" ht="14.45" customHeight="1" x14ac:dyDescent="0.2">
      <c r="A8" s="315"/>
      <c r="B8" s="6" t="s">
        <v>9</v>
      </c>
      <c r="C8" s="5">
        <v>707</v>
      </c>
      <c r="D8" s="28"/>
    </row>
    <row r="9" spans="1:4" ht="14.45" customHeight="1" x14ac:dyDescent="0.2">
      <c r="A9" s="316"/>
      <c r="B9" s="7" t="s">
        <v>10</v>
      </c>
      <c r="C9" s="8">
        <v>708</v>
      </c>
      <c r="D9" s="29">
        <f>SUM(D2:D8)</f>
        <v>176560</v>
      </c>
    </row>
    <row r="10" spans="1:4" ht="14.45" customHeight="1" x14ac:dyDescent="0.2">
      <c r="A10" s="309" t="s">
        <v>11</v>
      </c>
      <c r="B10" s="9" t="s">
        <v>12</v>
      </c>
      <c r="C10" s="2">
        <v>709</v>
      </c>
      <c r="D10" s="30"/>
    </row>
    <row r="11" spans="1:4" ht="14.45" customHeight="1" x14ac:dyDescent="0.2">
      <c r="A11" s="310"/>
      <c r="B11" s="10" t="s">
        <v>13</v>
      </c>
      <c r="C11" s="11">
        <v>710</v>
      </c>
      <c r="D11" s="31"/>
    </row>
    <row r="12" spans="1:4" ht="20.100000000000001" customHeight="1" x14ac:dyDescent="0.2">
      <c r="A12" s="310"/>
      <c r="B12" s="10" t="s">
        <v>14</v>
      </c>
      <c r="C12" s="11">
        <v>711</v>
      </c>
      <c r="D12" s="31"/>
    </row>
    <row r="13" spans="1:4" ht="14.45" customHeight="1" x14ac:dyDescent="0.2">
      <c r="A13" s="310"/>
      <c r="B13" s="3" t="s">
        <v>15</v>
      </c>
      <c r="C13" s="11">
        <v>712</v>
      </c>
      <c r="D13" s="31">
        <f>+'IRC-enq'!M44</f>
        <v>100000</v>
      </c>
    </row>
    <row r="14" spans="1:4" ht="14.45" customHeight="1" x14ac:dyDescent="0.2">
      <c r="A14" s="310"/>
      <c r="B14" s="3" t="s">
        <v>16</v>
      </c>
      <c r="C14" s="11">
        <v>713</v>
      </c>
      <c r="D14" s="31"/>
    </row>
    <row r="15" spans="1:4" ht="14.45" customHeight="1" x14ac:dyDescent="0.2">
      <c r="A15" s="310"/>
      <c r="B15" s="3" t="s">
        <v>17</v>
      </c>
      <c r="C15" s="11">
        <v>714</v>
      </c>
      <c r="D15" s="31"/>
    </row>
    <row r="16" spans="1:4" ht="20.100000000000001" customHeight="1" x14ac:dyDescent="0.2">
      <c r="A16" s="310"/>
      <c r="B16" s="3" t="s">
        <v>18</v>
      </c>
      <c r="C16" s="11">
        <v>715</v>
      </c>
      <c r="D16" s="31"/>
    </row>
    <row r="17" spans="1:6" ht="14.45" customHeight="1" x14ac:dyDescent="0.2">
      <c r="A17" s="310"/>
      <c r="B17" s="3" t="s">
        <v>19</v>
      </c>
      <c r="C17" s="11">
        <v>716</v>
      </c>
      <c r="D17" s="31">
        <f>+'IRC-enq'!M35</f>
        <v>10000</v>
      </c>
    </row>
    <row r="18" spans="1:6" ht="14.45" customHeight="1" x14ac:dyDescent="0.2">
      <c r="A18" s="310"/>
      <c r="B18" s="3" t="s">
        <v>20</v>
      </c>
      <c r="C18" s="11">
        <v>717</v>
      </c>
      <c r="D18" s="31"/>
    </row>
    <row r="19" spans="1:6" ht="20.100000000000001" customHeight="1" x14ac:dyDescent="0.2">
      <c r="A19" s="310"/>
      <c r="B19" s="3" t="s">
        <v>21</v>
      </c>
      <c r="C19" s="11">
        <v>718</v>
      </c>
      <c r="D19" s="31">
        <f>+'IRC-enq'!M25</f>
        <v>1399.9999999999927</v>
      </c>
    </row>
    <row r="20" spans="1:6" ht="20.100000000000001" customHeight="1" x14ac:dyDescent="0.2">
      <c r="A20" s="310"/>
      <c r="B20" s="3" t="s">
        <v>22</v>
      </c>
      <c r="C20" s="11">
        <v>719</v>
      </c>
      <c r="D20" s="31">
        <f>+'IRC-enq'!M68</f>
        <v>25400.002199999999</v>
      </c>
    </row>
    <row r="21" spans="1:6" ht="20.100000000000001" customHeight="1" x14ac:dyDescent="0.2">
      <c r="A21" s="310"/>
      <c r="B21" s="3" t="s">
        <v>23</v>
      </c>
      <c r="C21" s="11">
        <v>720</v>
      </c>
      <c r="D21" s="31"/>
    </row>
    <row r="22" spans="1:6" ht="20.100000000000001" customHeight="1" x14ac:dyDescent="0.2">
      <c r="A22" s="310"/>
      <c r="B22" s="3" t="s">
        <v>24</v>
      </c>
      <c r="C22" s="11">
        <v>721</v>
      </c>
      <c r="D22" s="31"/>
    </row>
    <row r="23" spans="1:6" ht="14.45" customHeight="1" x14ac:dyDescent="0.2">
      <c r="A23" s="310"/>
      <c r="B23" s="3" t="s">
        <v>25</v>
      </c>
      <c r="C23" s="11">
        <v>722</v>
      </c>
      <c r="D23" s="31">
        <f>+'IRC-enq'!M85</f>
        <v>3300</v>
      </c>
    </row>
    <row r="24" spans="1:6" ht="14.45" customHeight="1" x14ac:dyDescent="0.2">
      <c r="A24" s="310"/>
      <c r="B24" s="3" t="s">
        <v>26</v>
      </c>
      <c r="C24" s="11">
        <v>723</v>
      </c>
      <c r="D24" s="31">
        <f>+'IRC-enq'!M27</f>
        <v>7400</v>
      </c>
    </row>
    <row r="25" spans="1:6" ht="14.45" customHeight="1" x14ac:dyDescent="0.2">
      <c r="A25" s="310"/>
      <c r="B25" s="3" t="s">
        <v>27</v>
      </c>
      <c r="C25" s="11">
        <v>724</v>
      </c>
      <c r="D25" s="31">
        <f>+'IRC-enq'!Q5</f>
        <v>68000</v>
      </c>
      <c r="F25" s="22"/>
    </row>
    <row r="26" spans="1:6" ht="14.45" customHeight="1" x14ac:dyDescent="0.2">
      <c r="A26" s="310"/>
      <c r="B26" s="3" t="s">
        <v>28</v>
      </c>
      <c r="C26" s="11">
        <v>725</v>
      </c>
      <c r="D26" s="31"/>
    </row>
    <row r="27" spans="1:6" ht="20.100000000000001" customHeight="1" x14ac:dyDescent="0.2">
      <c r="A27" s="310"/>
      <c r="B27" s="3" t="s">
        <v>29</v>
      </c>
      <c r="C27" s="11">
        <v>726</v>
      </c>
      <c r="D27" s="31"/>
    </row>
    <row r="28" spans="1:6" ht="20.100000000000001" customHeight="1" x14ac:dyDescent="0.2">
      <c r="A28" s="310"/>
      <c r="B28" s="3" t="s">
        <v>30</v>
      </c>
      <c r="C28" s="11">
        <v>727</v>
      </c>
      <c r="D28" s="31"/>
    </row>
    <row r="29" spans="1:6" ht="14.45" customHeight="1" x14ac:dyDescent="0.2">
      <c r="A29" s="310"/>
      <c r="B29" s="3" t="s">
        <v>31</v>
      </c>
      <c r="C29" s="11">
        <v>728</v>
      </c>
      <c r="D29" s="31">
        <f>+'IRC-enq'!M87</f>
        <v>4800</v>
      </c>
    </row>
    <row r="30" spans="1:6" ht="14.45" customHeight="1" x14ac:dyDescent="0.2">
      <c r="A30" s="310"/>
      <c r="B30" s="3" t="s">
        <v>219</v>
      </c>
      <c r="C30" s="11">
        <v>729</v>
      </c>
      <c r="D30" s="31">
        <f>+'IRC-enq'!M9</f>
        <v>5000</v>
      </c>
    </row>
    <row r="31" spans="1:6" ht="14.45" customHeight="1" x14ac:dyDescent="0.2">
      <c r="A31" s="310"/>
      <c r="B31" s="3" t="s">
        <v>32</v>
      </c>
      <c r="C31" s="11">
        <v>730</v>
      </c>
      <c r="D31" s="31"/>
    </row>
    <row r="32" spans="1:6" ht="14.45" customHeight="1" x14ac:dyDescent="0.2">
      <c r="A32" s="310"/>
      <c r="B32" s="3" t="s">
        <v>33</v>
      </c>
      <c r="C32" s="11">
        <v>731</v>
      </c>
      <c r="D32" s="31"/>
    </row>
    <row r="33" spans="1:4" ht="14.45" customHeight="1" x14ac:dyDescent="0.2">
      <c r="A33" s="310"/>
      <c r="B33" s="3" t="s">
        <v>34</v>
      </c>
      <c r="C33" s="11">
        <v>732</v>
      </c>
      <c r="D33" s="31"/>
    </row>
    <row r="34" spans="1:4" ht="14.45" customHeight="1" x14ac:dyDescent="0.2">
      <c r="A34" s="310"/>
      <c r="B34" s="3" t="s">
        <v>35</v>
      </c>
      <c r="C34" s="11">
        <v>733</v>
      </c>
      <c r="D34" s="31"/>
    </row>
    <row r="35" spans="1:4" ht="14.45" customHeight="1" x14ac:dyDescent="0.2">
      <c r="A35" s="310"/>
      <c r="B35" s="3" t="s">
        <v>36</v>
      </c>
      <c r="C35" s="11">
        <v>734</v>
      </c>
      <c r="D35" s="31"/>
    </row>
    <row r="36" spans="1:4" ht="14.45" customHeight="1" x14ac:dyDescent="0.2">
      <c r="A36" s="310"/>
      <c r="B36" s="3" t="s">
        <v>37</v>
      </c>
      <c r="C36" s="11">
        <v>735</v>
      </c>
      <c r="D36" s="31"/>
    </row>
    <row r="37" spans="1:4" ht="14.45" customHeight="1" x14ac:dyDescent="0.2">
      <c r="A37" s="310"/>
      <c r="B37" s="3" t="s">
        <v>1</v>
      </c>
      <c r="C37" s="11">
        <v>736</v>
      </c>
      <c r="D37" s="31"/>
    </row>
    <row r="38" spans="1:4" ht="14.45" customHeight="1" x14ac:dyDescent="0.2">
      <c r="A38" s="310"/>
      <c r="B38" s="3" t="s">
        <v>38</v>
      </c>
      <c r="C38" s="11">
        <v>737</v>
      </c>
      <c r="D38" s="31"/>
    </row>
    <row r="39" spans="1:4" ht="14.45" customHeight="1" x14ac:dyDescent="0.2">
      <c r="A39" s="310"/>
      <c r="B39" s="3" t="s">
        <v>39</v>
      </c>
      <c r="C39" s="11">
        <v>738</v>
      </c>
      <c r="D39" s="31"/>
    </row>
    <row r="40" spans="1:4" ht="14.45" customHeight="1" x14ac:dyDescent="0.2">
      <c r="A40" s="310"/>
      <c r="B40" s="3" t="s">
        <v>40</v>
      </c>
      <c r="C40" s="11">
        <v>739</v>
      </c>
      <c r="D40" s="31">
        <f>+'IRC-enq'!M46</f>
        <v>0</v>
      </c>
    </row>
    <row r="41" spans="1:4" ht="20.100000000000001" customHeight="1" x14ac:dyDescent="0.2">
      <c r="A41" s="310"/>
      <c r="B41" s="3" t="s">
        <v>41</v>
      </c>
      <c r="C41" s="11">
        <v>740</v>
      </c>
      <c r="D41" s="31"/>
    </row>
    <row r="42" spans="1:4" ht="20.100000000000001" customHeight="1" x14ac:dyDescent="0.2">
      <c r="A42" s="310"/>
      <c r="B42" s="3" t="s">
        <v>42</v>
      </c>
      <c r="C42" s="11">
        <v>741</v>
      </c>
      <c r="D42" s="31">
        <f>+'IRC-enq'!M79</f>
        <v>1610</v>
      </c>
    </row>
    <row r="43" spans="1:4" ht="20.100000000000001" customHeight="1" x14ac:dyDescent="0.2">
      <c r="A43" s="310"/>
      <c r="B43" s="3" t="s">
        <v>43</v>
      </c>
      <c r="C43" s="11">
        <v>742</v>
      </c>
      <c r="D43" s="31"/>
    </row>
    <row r="44" spans="1:4" ht="14.45" customHeight="1" x14ac:dyDescent="0.2">
      <c r="A44" s="310"/>
      <c r="B44" s="3" t="s">
        <v>44</v>
      </c>
      <c r="C44" s="11">
        <v>743</v>
      </c>
      <c r="D44" s="31"/>
    </row>
    <row r="45" spans="1:4" ht="14.45" customHeight="1" x14ac:dyDescent="0.2">
      <c r="A45" s="310"/>
      <c r="B45" s="3" t="s">
        <v>45</v>
      </c>
      <c r="C45" s="11">
        <v>744</v>
      </c>
      <c r="D45" s="31"/>
    </row>
    <row r="46" spans="1:4" ht="20.100000000000001" customHeight="1" x14ac:dyDescent="0.2">
      <c r="A46" s="310"/>
      <c r="B46" s="3" t="s">
        <v>46</v>
      </c>
      <c r="C46" s="11">
        <v>745</v>
      </c>
      <c r="D46" s="31"/>
    </row>
    <row r="47" spans="1:4" ht="14.45" customHeight="1" x14ac:dyDescent="0.2">
      <c r="A47" s="310"/>
      <c r="B47" s="3" t="s">
        <v>47</v>
      </c>
      <c r="C47" s="11">
        <v>746</v>
      </c>
      <c r="D47" s="31">
        <f>+'IRC-enq'!M73</f>
        <v>22000</v>
      </c>
    </row>
    <row r="48" spans="1:4" ht="14.45" customHeight="1" x14ac:dyDescent="0.2">
      <c r="A48" s="310"/>
      <c r="B48" s="3" t="s">
        <v>48</v>
      </c>
      <c r="C48" s="11">
        <v>747</v>
      </c>
      <c r="D48" s="31"/>
    </row>
    <row r="49" spans="1:8" ht="14.45" customHeight="1" x14ac:dyDescent="0.2">
      <c r="A49" s="310"/>
      <c r="B49" s="3" t="s">
        <v>49</v>
      </c>
      <c r="C49" s="11">
        <v>748</v>
      </c>
      <c r="D49" s="31"/>
    </row>
    <row r="50" spans="1:8" ht="14.45" customHeight="1" x14ac:dyDescent="0.2">
      <c r="A50" s="310"/>
      <c r="B50" s="3" t="s">
        <v>50</v>
      </c>
      <c r="C50" s="11">
        <v>749</v>
      </c>
      <c r="D50" s="31">
        <f>+'IRC-enq'!M54</f>
        <v>500</v>
      </c>
    </row>
    <row r="51" spans="1:8" ht="20.100000000000001" customHeight="1" x14ac:dyDescent="0.2">
      <c r="A51" s="310"/>
      <c r="B51" s="3" t="s">
        <v>51</v>
      </c>
      <c r="C51" s="11">
        <v>750</v>
      </c>
      <c r="D51" s="31"/>
    </row>
    <row r="52" spans="1:8" ht="14.45" customHeight="1" x14ac:dyDescent="0.2">
      <c r="A52" s="310"/>
      <c r="B52" s="3" t="s">
        <v>52</v>
      </c>
      <c r="C52" s="11">
        <v>751</v>
      </c>
      <c r="D52" s="31"/>
    </row>
    <row r="53" spans="1:8" ht="14.45" customHeight="1" x14ac:dyDescent="0.2">
      <c r="A53" s="310"/>
      <c r="B53" s="3" t="s">
        <v>334</v>
      </c>
      <c r="C53" s="4">
        <v>752</v>
      </c>
      <c r="D53" s="32">
        <f>+'IRC-enq'!M33</f>
        <v>5750</v>
      </c>
      <c r="F53" s="24"/>
      <c r="G53" s="25"/>
      <c r="H53" s="23"/>
    </row>
    <row r="54" spans="1:8" ht="14.45" customHeight="1" x14ac:dyDescent="0.2">
      <c r="A54" s="311"/>
      <c r="B54" s="7" t="s">
        <v>53</v>
      </c>
      <c r="C54" s="8">
        <v>753</v>
      </c>
      <c r="D54" s="29">
        <f>SUM(D9:D53)</f>
        <v>431720.00219999999</v>
      </c>
      <c r="F54" s="21"/>
    </row>
    <row r="55" spans="1:8" ht="20.100000000000001" customHeight="1" x14ac:dyDescent="0.2">
      <c r="A55" s="309" t="s">
        <v>54</v>
      </c>
      <c r="B55" s="9" t="s">
        <v>55</v>
      </c>
      <c r="C55" s="2">
        <v>754</v>
      </c>
      <c r="D55" s="30"/>
      <c r="F55" s="21"/>
    </row>
    <row r="56" spans="1:8" ht="14.45" customHeight="1" x14ac:dyDescent="0.2">
      <c r="A56" s="310"/>
      <c r="B56" s="10" t="s">
        <v>56</v>
      </c>
      <c r="C56" s="11">
        <v>755</v>
      </c>
      <c r="D56" s="31"/>
    </row>
    <row r="57" spans="1:8" ht="14.45" customHeight="1" x14ac:dyDescent="0.2">
      <c r="A57" s="310"/>
      <c r="B57" s="10" t="s">
        <v>13</v>
      </c>
      <c r="C57" s="11">
        <v>756</v>
      </c>
      <c r="D57" s="31"/>
    </row>
    <row r="58" spans="1:8" ht="14.45" customHeight="1" x14ac:dyDescent="0.2">
      <c r="A58" s="310"/>
      <c r="B58" s="10" t="s">
        <v>57</v>
      </c>
      <c r="C58" s="11">
        <v>757</v>
      </c>
      <c r="D58" s="31"/>
    </row>
    <row r="59" spans="1:8" ht="14.45" customHeight="1" x14ac:dyDescent="0.2">
      <c r="A59" s="310"/>
      <c r="B59" s="12" t="s">
        <v>58</v>
      </c>
      <c r="C59" s="11">
        <v>758</v>
      </c>
      <c r="D59" s="31">
        <f>+'IRC-enq'!N45</f>
        <v>99750</v>
      </c>
    </row>
    <row r="60" spans="1:8" ht="14.45" customHeight="1" x14ac:dyDescent="0.2">
      <c r="A60" s="310"/>
      <c r="B60" s="13" t="s">
        <v>59</v>
      </c>
      <c r="C60" s="11">
        <v>759</v>
      </c>
      <c r="D60" s="31"/>
    </row>
    <row r="61" spans="1:8" ht="14.45" customHeight="1" x14ac:dyDescent="0.2">
      <c r="A61" s="310"/>
      <c r="B61" s="13" t="s">
        <v>17</v>
      </c>
      <c r="C61" s="11">
        <v>760</v>
      </c>
      <c r="D61" s="31"/>
    </row>
    <row r="62" spans="1:8" ht="27.75" x14ac:dyDescent="0.2">
      <c r="A62" s="310"/>
      <c r="B62" s="13" t="s">
        <v>60</v>
      </c>
      <c r="C62" s="11">
        <v>761</v>
      </c>
      <c r="D62" s="31"/>
    </row>
    <row r="63" spans="1:8" ht="20.100000000000001" customHeight="1" x14ac:dyDescent="0.2">
      <c r="A63" s="310"/>
      <c r="B63" s="13" t="s">
        <v>61</v>
      </c>
      <c r="C63" s="11">
        <v>762</v>
      </c>
      <c r="D63" s="31"/>
    </row>
    <row r="64" spans="1:8" ht="27.75" x14ac:dyDescent="0.2">
      <c r="A64" s="310"/>
      <c r="B64" s="13" t="s">
        <v>72</v>
      </c>
      <c r="C64" s="11">
        <v>763</v>
      </c>
      <c r="D64" s="31"/>
    </row>
    <row r="65" spans="1:5" ht="14.45" customHeight="1" x14ac:dyDescent="0.2">
      <c r="A65" s="310"/>
      <c r="B65" s="13" t="s">
        <v>62</v>
      </c>
      <c r="C65" s="11">
        <v>764</v>
      </c>
      <c r="D65" s="31">
        <f>+'IRC-enq'!N81</f>
        <v>1850</v>
      </c>
    </row>
    <row r="66" spans="1:5" ht="14.45" customHeight="1" x14ac:dyDescent="0.2">
      <c r="A66" s="310"/>
      <c r="B66" s="13" t="s">
        <v>63</v>
      </c>
      <c r="C66" s="11">
        <v>765</v>
      </c>
      <c r="D66" s="31"/>
    </row>
    <row r="67" spans="1:5" ht="14.45" customHeight="1" x14ac:dyDescent="0.2">
      <c r="A67" s="310"/>
      <c r="B67" s="13" t="s">
        <v>28</v>
      </c>
      <c r="C67" s="11">
        <v>766</v>
      </c>
      <c r="D67" s="31">
        <f>+'IRC-enq'!N57</f>
        <v>16200</v>
      </c>
    </row>
    <row r="68" spans="1:5" ht="14.45" customHeight="1" x14ac:dyDescent="0.2">
      <c r="A68" s="310"/>
      <c r="B68" s="13" t="s">
        <v>64</v>
      </c>
      <c r="C68" s="11">
        <v>767</v>
      </c>
      <c r="D68" s="31"/>
    </row>
    <row r="69" spans="1:5" ht="27.75" x14ac:dyDescent="0.2">
      <c r="A69" s="310"/>
      <c r="B69" s="13" t="s">
        <v>65</v>
      </c>
      <c r="C69" s="11">
        <v>768</v>
      </c>
      <c r="D69" s="31"/>
    </row>
    <row r="70" spans="1:5" ht="14.45" customHeight="1" x14ac:dyDescent="0.2">
      <c r="A70" s="310"/>
      <c r="B70" s="13" t="s">
        <v>66</v>
      </c>
      <c r="C70" s="11">
        <v>769</v>
      </c>
      <c r="D70" s="31"/>
    </row>
    <row r="71" spans="1:5" ht="14.45" customHeight="1" x14ac:dyDescent="0.2">
      <c r="A71" s="310"/>
      <c r="B71" s="13" t="s">
        <v>44</v>
      </c>
      <c r="C71" s="11">
        <v>770</v>
      </c>
      <c r="D71" s="31"/>
    </row>
    <row r="72" spans="1:5" ht="14.45" customHeight="1" x14ac:dyDescent="0.2">
      <c r="A72" s="310"/>
      <c r="B72" s="13" t="s">
        <v>67</v>
      </c>
      <c r="C72" s="11">
        <v>771</v>
      </c>
      <c r="D72" s="31">
        <f>+'IRC-enq'!N46</f>
        <v>100000</v>
      </c>
    </row>
    <row r="73" spans="1:5" ht="20.100000000000001" customHeight="1" x14ac:dyDescent="0.2">
      <c r="A73" s="310"/>
      <c r="B73" s="13" t="s">
        <v>68</v>
      </c>
      <c r="C73" s="11">
        <v>772</v>
      </c>
      <c r="D73" s="31"/>
    </row>
    <row r="74" spans="1:5" ht="20.100000000000001" customHeight="1" x14ac:dyDescent="0.2">
      <c r="A74" s="310"/>
      <c r="B74" s="13" t="s">
        <v>51</v>
      </c>
      <c r="C74" s="11">
        <v>773</v>
      </c>
      <c r="D74" s="31"/>
    </row>
    <row r="75" spans="1:5" ht="14.45" customHeight="1" x14ac:dyDescent="0.2">
      <c r="A75" s="310"/>
      <c r="B75" s="13" t="s">
        <v>0</v>
      </c>
      <c r="C75" s="11">
        <v>774</v>
      </c>
      <c r="D75" s="31">
        <f>+'IRC-enq'!N70</f>
        <v>2400</v>
      </c>
    </row>
    <row r="76" spans="1:5" ht="14.45" customHeight="1" x14ac:dyDescent="0.2">
      <c r="A76" s="310"/>
      <c r="B76" s="10"/>
      <c r="C76" s="11">
        <v>775</v>
      </c>
      <c r="D76" s="31"/>
    </row>
    <row r="77" spans="1:5" ht="14.45" customHeight="1" x14ac:dyDescent="0.2">
      <c r="A77" s="311"/>
      <c r="B77" s="14" t="s">
        <v>69</v>
      </c>
      <c r="C77" s="8">
        <v>776</v>
      </c>
      <c r="D77" s="29">
        <f>SUM(D55:D76)</f>
        <v>220200</v>
      </c>
    </row>
    <row r="78" spans="1:5" ht="14.45" customHeight="1" x14ac:dyDescent="0.2">
      <c r="A78" s="15"/>
      <c r="B78" s="16" t="s">
        <v>70</v>
      </c>
      <c r="C78" s="2">
        <v>777</v>
      </c>
      <c r="D78" s="26"/>
      <c r="E78" s="261" t="s">
        <v>336</v>
      </c>
    </row>
    <row r="79" spans="1:5" ht="14.45" customHeight="1" thickBot="1" x14ac:dyDescent="0.25">
      <c r="A79" s="17"/>
      <c r="B79" s="18" t="s">
        <v>71</v>
      </c>
      <c r="C79" s="19">
        <v>778</v>
      </c>
      <c r="D79" s="255">
        <f>D54-D77</f>
        <v>211520.00219999999</v>
      </c>
      <c r="E79" s="353">
        <v>302</v>
      </c>
    </row>
    <row r="80" spans="1:5" ht="13.5" thickTop="1" x14ac:dyDescent="0.2"/>
    <row r="81" spans="2:5" x14ac:dyDescent="0.2">
      <c r="B81" s="245" t="s">
        <v>337</v>
      </c>
      <c r="D81" s="21">
        <f>IF(D85&lt;D86,D85,D86)</f>
        <v>145000</v>
      </c>
      <c r="E81" s="353">
        <v>309</v>
      </c>
    </row>
    <row r="82" spans="2:5" x14ac:dyDescent="0.2">
      <c r="E82" s="353"/>
    </row>
    <row r="83" spans="2:5" ht="13.5" thickBot="1" x14ac:dyDescent="0.25">
      <c r="B83" s="217" t="s">
        <v>264</v>
      </c>
      <c r="D83" s="246">
        <f>+D79-D86</f>
        <v>66520.002199999988</v>
      </c>
      <c r="E83" s="353">
        <v>311</v>
      </c>
    </row>
    <row r="84" spans="2:5" ht="13.5" thickTop="1" x14ac:dyDescent="0.2">
      <c r="E84" s="353"/>
    </row>
    <row r="85" spans="2:5" x14ac:dyDescent="0.2">
      <c r="C85" s="264">
        <v>0.7</v>
      </c>
      <c r="D85" s="21">
        <f>+D79*C85</f>
        <v>148064.00153999997</v>
      </c>
      <c r="E85" s="353"/>
    </row>
    <row r="86" spans="2:5" x14ac:dyDescent="0.2">
      <c r="B86" s="245" t="s">
        <v>335</v>
      </c>
      <c r="D86" s="21">
        <f>+'IRC-enq'!N5+N6</f>
        <v>145000</v>
      </c>
      <c r="E86" s="353">
        <v>303</v>
      </c>
    </row>
  </sheetData>
  <mergeCells count="4">
    <mergeCell ref="A55:A77"/>
    <mergeCell ref="B1:D1"/>
    <mergeCell ref="A10:A54"/>
    <mergeCell ref="A2:A9"/>
  </mergeCells>
  <phoneticPr fontId="3" type="noConversion"/>
  <printOptions horizontalCentered="1"/>
  <pageMargins left="0.55118110236220474" right="0.16" top="0.41" bottom="0.35" header="0" footer="0.17"/>
  <pageSetup paperSize="9" orientation="portrait" r:id="rId1"/>
  <headerFooter alignWithMargins="0">
    <oddHeader>&amp;R&amp;"Arial,Negrito"&amp;8Resolução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1"/>
    <pageSetUpPr fitToPage="1"/>
  </sheetPr>
  <dimension ref="A1:V72"/>
  <sheetViews>
    <sheetView tabSelected="1" topLeftCell="A4" zoomScale="120" zoomScaleNormal="120" workbookViewId="0">
      <selection activeCell="R19" sqref="R19"/>
    </sheetView>
  </sheetViews>
  <sheetFormatPr defaultColWidth="9.140625" defaultRowHeight="12.75" x14ac:dyDescent="0.2"/>
  <cols>
    <col min="1" max="1" width="1" style="33" customWidth="1"/>
    <col min="2" max="2" width="3.42578125" style="33" customWidth="1"/>
    <col min="3" max="3" width="22.7109375" style="33" customWidth="1"/>
    <col min="4" max="4" width="4.42578125" style="33" customWidth="1"/>
    <col min="5" max="5" width="16.7109375" style="33" customWidth="1"/>
    <col min="6" max="6" width="1.28515625" style="33" customWidth="1"/>
    <col min="7" max="7" width="4.7109375" style="33" customWidth="1"/>
    <col min="8" max="8" width="20" style="33" customWidth="1"/>
    <col min="9" max="9" width="4.7109375" style="33" customWidth="1"/>
    <col min="10" max="10" width="17.7109375" style="33" customWidth="1"/>
    <col min="11" max="11" width="1" style="33" customWidth="1"/>
    <col min="12" max="12" width="9.140625" style="33"/>
    <col min="13" max="13" width="19.7109375" style="33" customWidth="1"/>
    <col min="14" max="14" width="15" style="33" customWidth="1"/>
    <col min="15" max="15" width="9.140625" style="33"/>
    <col min="16" max="16" width="10.85546875" style="33" customWidth="1"/>
    <col min="17" max="17" width="10" style="33" customWidth="1"/>
    <col min="18" max="16384" width="9.140625" style="33"/>
  </cols>
  <sheetData>
    <row r="1" spans="1:22" ht="3.95" customHeight="1" x14ac:dyDescent="0.2">
      <c r="A1" s="95"/>
      <c r="B1" s="96"/>
      <c r="C1" s="96"/>
      <c r="D1" s="96"/>
      <c r="E1" s="96"/>
      <c r="F1" s="96"/>
      <c r="G1" s="96"/>
      <c r="H1" s="96"/>
      <c r="I1" s="96"/>
      <c r="J1" s="96"/>
      <c r="K1" s="97"/>
    </row>
    <row r="2" spans="1:22" ht="15" customHeight="1" x14ac:dyDescent="0.2">
      <c r="A2" s="98"/>
      <c r="B2" s="99" t="s">
        <v>133</v>
      </c>
      <c r="C2" s="317" t="s">
        <v>134</v>
      </c>
      <c r="D2" s="318"/>
      <c r="E2" s="318"/>
      <c r="F2" s="318"/>
      <c r="G2" s="318"/>
      <c r="H2" s="318"/>
      <c r="I2" s="318"/>
      <c r="J2" s="319"/>
      <c r="K2" s="100"/>
    </row>
    <row r="3" spans="1:22" ht="18.95" customHeight="1" x14ac:dyDescent="0.2">
      <c r="A3" s="98"/>
      <c r="B3" s="320" t="s">
        <v>135</v>
      </c>
      <c r="C3" s="321"/>
      <c r="D3" s="321"/>
      <c r="E3" s="321"/>
      <c r="F3" s="103"/>
      <c r="G3" s="104" t="s">
        <v>136</v>
      </c>
      <c r="H3" s="105">
        <f>+J3*L3</f>
        <v>2550</v>
      </c>
      <c r="I3" s="106"/>
      <c r="J3" s="247">
        <v>15000</v>
      </c>
      <c r="K3" s="108"/>
      <c r="L3" s="248">
        <v>0.17</v>
      </c>
    </row>
    <row r="4" spans="1:22" ht="18.95" customHeight="1" x14ac:dyDescent="0.2">
      <c r="A4" s="98"/>
      <c r="B4" s="320" t="s">
        <v>137</v>
      </c>
      <c r="C4" s="321"/>
      <c r="D4" s="321"/>
      <c r="E4" s="321"/>
      <c r="F4" s="103"/>
      <c r="G4" s="104" t="s">
        <v>138</v>
      </c>
      <c r="H4" s="105">
        <f>+J4*L4</f>
        <v>10819.200461999997</v>
      </c>
      <c r="I4" s="106"/>
      <c r="J4" s="247">
        <f>+DecM22Q07!D83-DecM22Q10Q11Q12!J3</f>
        <v>51520.002199999988</v>
      </c>
      <c r="K4" s="108"/>
      <c r="L4" s="248">
        <v>0.21</v>
      </c>
    </row>
    <row r="5" spans="1:22" ht="18.95" customHeight="1" x14ac:dyDescent="0.2">
      <c r="A5" s="98"/>
      <c r="B5" s="320" t="s">
        <v>139</v>
      </c>
      <c r="C5" s="322"/>
      <c r="D5" s="322"/>
      <c r="E5" s="322"/>
      <c r="F5" s="110"/>
      <c r="G5" s="111" t="s">
        <v>140</v>
      </c>
      <c r="H5" s="112"/>
      <c r="I5" s="106"/>
      <c r="J5" s="107"/>
      <c r="K5" s="108"/>
    </row>
    <row r="6" spans="1:22" ht="18.95" customHeight="1" x14ac:dyDescent="0.2">
      <c r="A6" s="98"/>
      <c r="B6" s="320" t="s">
        <v>141</v>
      </c>
      <c r="C6" s="322"/>
      <c r="D6" s="322"/>
      <c r="E6" s="322"/>
      <c r="F6" s="110"/>
      <c r="G6" s="111" t="s">
        <v>142</v>
      </c>
      <c r="H6" s="112"/>
      <c r="I6" s="106"/>
      <c r="J6" s="107"/>
      <c r="K6" s="108"/>
    </row>
    <row r="7" spans="1:22" ht="18.95" customHeight="1" x14ac:dyDescent="0.2">
      <c r="A7" s="98"/>
      <c r="B7" s="320" t="s">
        <v>143</v>
      </c>
      <c r="C7" s="322"/>
      <c r="D7" s="322"/>
      <c r="E7" s="322"/>
      <c r="F7" s="110"/>
      <c r="G7" s="111" t="s">
        <v>144</v>
      </c>
      <c r="H7" s="112"/>
      <c r="I7" s="106"/>
      <c r="J7" s="107"/>
      <c r="K7" s="108"/>
    </row>
    <row r="8" spans="1:22" ht="18.95" customHeight="1" x14ac:dyDescent="0.2">
      <c r="A8" s="98"/>
      <c r="B8" s="320" t="s">
        <v>145</v>
      </c>
      <c r="C8" s="322"/>
      <c r="D8" s="322"/>
      <c r="E8" s="322"/>
      <c r="F8" s="322"/>
      <c r="G8" s="322"/>
      <c r="H8" s="323"/>
      <c r="I8" s="113">
        <v>351</v>
      </c>
      <c r="J8" s="114">
        <f>SUM(H3:H7)</f>
        <v>13369.200461999997</v>
      </c>
      <c r="K8" s="115"/>
    </row>
    <row r="9" spans="1:22" ht="18.95" customHeight="1" x14ac:dyDescent="0.2">
      <c r="A9" s="98"/>
      <c r="B9" s="320" t="s">
        <v>146</v>
      </c>
      <c r="C9" s="322"/>
      <c r="D9" s="322"/>
      <c r="E9" s="322"/>
      <c r="F9" s="110"/>
      <c r="G9" s="111" t="s">
        <v>147</v>
      </c>
      <c r="H9" s="116">
        <f>+'IRC-enq'!M55</f>
        <v>500</v>
      </c>
      <c r="I9" s="106"/>
      <c r="J9" s="107"/>
      <c r="K9" s="117"/>
    </row>
    <row r="10" spans="1:22" ht="18.95" customHeight="1" x14ac:dyDescent="0.2">
      <c r="A10" s="98"/>
      <c r="B10" s="320" t="s">
        <v>0</v>
      </c>
      <c r="C10" s="322"/>
      <c r="D10" s="322"/>
      <c r="E10" s="322"/>
      <c r="F10" s="110"/>
      <c r="G10" s="111" t="s">
        <v>148</v>
      </c>
      <c r="H10" s="116"/>
      <c r="I10" s="106"/>
      <c r="J10" s="107"/>
      <c r="K10" s="117"/>
      <c r="M10" s="35"/>
      <c r="N10" s="88" t="s">
        <v>80</v>
      </c>
      <c r="O10" s="354" t="s">
        <v>284</v>
      </c>
      <c r="P10" s="88" t="s">
        <v>93</v>
      </c>
      <c r="Q10" s="88" t="s">
        <v>94</v>
      </c>
      <c r="R10" s="88" t="s">
        <v>95</v>
      </c>
      <c r="S10" s="354" t="s">
        <v>96</v>
      </c>
      <c r="T10" s="89" t="s">
        <v>283</v>
      </c>
    </row>
    <row r="11" spans="1:22" ht="18.95" customHeight="1" x14ac:dyDescent="0.2">
      <c r="A11" s="98"/>
      <c r="B11" s="320" t="s">
        <v>149</v>
      </c>
      <c r="C11" s="322"/>
      <c r="D11" s="322"/>
      <c r="E11" s="322"/>
      <c r="F11" s="118"/>
      <c r="G11" s="111" t="s">
        <v>150</v>
      </c>
      <c r="H11" s="119">
        <v>0</v>
      </c>
      <c r="I11" s="106"/>
      <c r="J11" s="107"/>
      <c r="K11" s="117"/>
      <c r="M11" s="356" t="s">
        <v>98</v>
      </c>
      <c r="N11" s="38">
        <v>850</v>
      </c>
      <c r="O11" s="38">
        <f>+'IRC-enq'!Q7</f>
        <v>3890000</v>
      </c>
      <c r="P11" s="39">
        <v>0.01</v>
      </c>
      <c r="Q11" s="38">
        <f>+N11</f>
        <v>850</v>
      </c>
      <c r="R11" s="39">
        <v>0.2</v>
      </c>
      <c r="S11" s="38">
        <f>+'IRC-enq'!Q10</f>
        <v>7500</v>
      </c>
      <c r="T11" s="244">
        <f>(N11+(O11*P11-N11)*R11-S11)</f>
        <v>960</v>
      </c>
    </row>
    <row r="12" spans="1:22" ht="18.95" customHeight="1" x14ac:dyDescent="0.2">
      <c r="A12" s="98"/>
      <c r="B12" s="324" t="s">
        <v>151</v>
      </c>
      <c r="C12" s="321"/>
      <c r="D12" s="321"/>
      <c r="E12" s="321"/>
      <c r="F12" s="321"/>
      <c r="G12" s="321"/>
      <c r="H12" s="321"/>
      <c r="I12" s="121" t="s">
        <v>152</v>
      </c>
      <c r="J12" s="114">
        <f>SUM(H9:H11)</f>
        <v>500</v>
      </c>
      <c r="K12" s="115"/>
      <c r="M12" s="34"/>
      <c r="N12" s="90"/>
      <c r="O12" s="37"/>
      <c r="P12" s="37"/>
      <c r="Q12" s="37"/>
      <c r="R12" s="37"/>
      <c r="S12" s="37"/>
      <c r="T12" s="355" t="s">
        <v>338</v>
      </c>
      <c r="U12"/>
      <c r="V12"/>
    </row>
    <row r="13" spans="1:22" ht="18.95" customHeight="1" x14ac:dyDescent="0.2">
      <c r="A13" s="98"/>
      <c r="B13" s="320" t="s">
        <v>153</v>
      </c>
      <c r="C13" s="322"/>
      <c r="D13" s="322"/>
      <c r="E13" s="322"/>
      <c r="F13" s="322"/>
      <c r="G13" s="322"/>
      <c r="H13" s="322"/>
      <c r="I13" s="121" t="s">
        <v>154</v>
      </c>
      <c r="J13" s="114">
        <f>J8-J12</f>
        <v>12869.200461999997</v>
      </c>
      <c r="K13" s="115"/>
      <c r="R13" s="37"/>
      <c r="S13" s="37"/>
      <c r="T13" s="37"/>
      <c r="U13"/>
      <c r="V13"/>
    </row>
    <row r="14" spans="1:22" ht="18.95" customHeight="1" x14ac:dyDescent="0.2">
      <c r="A14" s="98"/>
      <c r="B14" s="320" t="s">
        <v>155</v>
      </c>
      <c r="C14" s="322"/>
      <c r="D14" s="322"/>
      <c r="E14" s="322"/>
      <c r="F14" s="322"/>
      <c r="G14" s="322"/>
      <c r="H14" s="322"/>
      <c r="I14" s="121" t="s">
        <v>156</v>
      </c>
      <c r="J14" s="114"/>
      <c r="K14" s="115"/>
      <c r="R14"/>
      <c r="S14" s="37"/>
      <c r="T14" s="37"/>
      <c r="U14"/>
      <c r="V14"/>
    </row>
    <row r="15" spans="1:22" ht="18.95" customHeight="1" x14ac:dyDescent="0.2">
      <c r="A15" s="98"/>
      <c r="B15" s="324" t="s">
        <v>84</v>
      </c>
      <c r="C15" s="321"/>
      <c r="D15" s="321"/>
      <c r="E15" s="321"/>
      <c r="F15" s="103"/>
      <c r="G15" s="111" t="s">
        <v>157</v>
      </c>
      <c r="H15" s="105">
        <f>+'IRC-enq'!K42</f>
        <v>5000</v>
      </c>
      <c r="I15" s="106"/>
      <c r="J15" s="107"/>
      <c r="K15" s="122"/>
    </row>
    <row r="16" spans="1:22" ht="18.95" customHeight="1" x14ac:dyDescent="0.2">
      <c r="A16" s="98"/>
      <c r="B16" s="320" t="s">
        <v>158</v>
      </c>
      <c r="C16" s="322"/>
      <c r="D16" s="322"/>
      <c r="E16" s="322"/>
      <c r="F16" s="110"/>
      <c r="G16" s="111" t="s">
        <v>159</v>
      </c>
      <c r="H16" s="116">
        <f>+DecM22Q10Q11Q12!Q17</f>
        <v>49400</v>
      </c>
      <c r="I16" s="106"/>
      <c r="J16" s="107"/>
      <c r="K16" s="122"/>
      <c r="M16" s="356" t="s">
        <v>85</v>
      </c>
      <c r="N16" s="88" t="s">
        <v>99</v>
      </c>
      <c r="O16" s="88" t="s">
        <v>100</v>
      </c>
      <c r="P16" s="88" t="s">
        <v>101</v>
      </c>
      <c r="Q16" s="89" t="s">
        <v>329</v>
      </c>
    </row>
    <row r="17" spans="1:18" ht="18.95" customHeight="1" x14ac:dyDescent="0.2">
      <c r="A17" s="98"/>
      <c r="B17" s="324" t="s">
        <v>160</v>
      </c>
      <c r="C17" s="321"/>
      <c r="D17" s="321"/>
      <c r="E17" s="321"/>
      <c r="F17" s="321"/>
      <c r="G17" s="321"/>
      <c r="H17" s="321"/>
      <c r="I17" s="111" t="s">
        <v>161</v>
      </c>
      <c r="K17" s="123"/>
      <c r="M17"/>
      <c r="N17" s="293">
        <f>+'IRC-enq'!Q11</f>
        <v>70000</v>
      </c>
      <c r="O17" s="293">
        <f>+'IRC-enq'!Q9</f>
        <v>18000</v>
      </c>
      <c r="P17" s="294">
        <v>0.95</v>
      </c>
      <c r="Q17" s="357">
        <f>(N17-O17)*P17</f>
        <v>49400</v>
      </c>
    </row>
    <row r="18" spans="1:18" ht="18.95" customHeight="1" x14ac:dyDescent="0.2">
      <c r="A18" s="98"/>
      <c r="B18" s="320" t="s">
        <v>162</v>
      </c>
      <c r="C18" s="322"/>
      <c r="D18" s="322"/>
      <c r="E18" s="322"/>
      <c r="F18" s="322"/>
      <c r="G18" s="322"/>
      <c r="H18" s="322"/>
      <c r="I18" s="111" t="s">
        <v>163</v>
      </c>
      <c r="J18" s="254">
        <f>+J13-H15-H16</f>
        <v>-41530.799538000007</v>
      </c>
      <c r="K18" s="123"/>
    </row>
    <row r="19" spans="1:18" ht="18.95" customHeight="1" x14ac:dyDescent="0.2">
      <c r="A19" s="98"/>
      <c r="B19" s="324" t="s">
        <v>164</v>
      </c>
      <c r="C19" s="321"/>
      <c r="D19" s="321"/>
      <c r="E19" s="321"/>
      <c r="F19" s="103"/>
      <c r="G19" s="111" t="s">
        <v>165</v>
      </c>
      <c r="H19" s="105"/>
      <c r="I19" s="106"/>
      <c r="J19" s="124"/>
      <c r="K19" s="122"/>
    </row>
    <row r="20" spans="1:18" ht="18.95" customHeight="1" x14ac:dyDescent="0.2">
      <c r="A20" s="98"/>
      <c r="B20" s="120" t="s">
        <v>166</v>
      </c>
      <c r="C20" s="102"/>
      <c r="D20" s="102"/>
      <c r="E20" s="102"/>
      <c r="F20" s="103"/>
      <c r="G20" s="111" t="s">
        <v>167</v>
      </c>
      <c r="H20" s="105"/>
      <c r="I20" s="106"/>
      <c r="J20" s="124"/>
      <c r="K20" s="122"/>
    </row>
    <row r="21" spans="1:18" ht="18.95" customHeight="1" x14ac:dyDescent="0.2">
      <c r="A21" s="98"/>
      <c r="B21" s="320" t="s">
        <v>87</v>
      </c>
      <c r="C21" s="322"/>
      <c r="D21" s="322"/>
      <c r="E21" s="322"/>
      <c r="F21" s="110"/>
      <c r="G21" s="111" t="s">
        <v>168</v>
      </c>
      <c r="H21" s="116">
        <f>+P22</f>
        <v>3172.8000329999995</v>
      </c>
      <c r="I21" s="106"/>
      <c r="J21" s="124"/>
      <c r="K21" s="122"/>
      <c r="M21" s="34"/>
      <c r="N21" s="88" t="s">
        <v>83</v>
      </c>
      <c r="O21" s="88" t="s">
        <v>101</v>
      </c>
      <c r="P21" s="89" t="s">
        <v>97</v>
      </c>
      <c r="Q21" s="37"/>
      <c r="R21" s="37"/>
    </row>
    <row r="22" spans="1:18" ht="18.95" customHeight="1" x14ac:dyDescent="0.2">
      <c r="A22" s="98"/>
      <c r="B22" s="101" t="s">
        <v>169</v>
      </c>
      <c r="C22" s="109"/>
      <c r="D22" s="109"/>
      <c r="E22" s="109"/>
      <c r="F22" s="110"/>
      <c r="G22" s="111" t="s">
        <v>170</v>
      </c>
      <c r="H22" s="116"/>
      <c r="I22" s="106"/>
      <c r="J22" s="124"/>
      <c r="K22" s="122"/>
      <c r="M22" s="34" t="s">
        <v>102</v>
      </c>
      <c r="N22" s="38">
        <f>+DecM22Q07!D79</f>
        <v>211520.00219999999</v>
      </c>
      <c r="O22" s="40">
        <v>1.4999999999999999E-2</v>
      </c>
      <c r="P22" s="244">
        <f>N22*O22</f>
        <v>3172.8000329999995</v>
      </c>
      <c r="Q22" s="37"/>
      <c r="R22" s="37"/>
    </row>
    <row r="23" spans="1:18" ht="18.95" customHeight="1" x14ac:dyDescent="0.2">
      <c r="A23" s="98"/>
      <c r="B23" s="101" t="s">
        <v>171</v>
      </c>
      <c r="C23" s="109"/>
      <c r="D23" s="109"/>
      <c r="E23" s="109"/>
      <c r="F23" s="110"/>
      <c r="G23" s="111" t="s">
        <v>172</v>
      </c>
      <c r="H23" s="116"/>
      <c r="I23" s="106"/>
      <c r="J23" s="124"/>
      <c r="K23" s="122"/>
      <c r="M23" s="34"/>
      <c r="N23" s="90"/>
      <c r="O23" s="37"/>
      <c r="P23" s="37"/>
      <c r="Q23" s="37"/>
      <c r="R23" s="37"/>
    </row>
    <row r="24" spans="1:18" ht="18.95" customHeight="1" x14ac:dyDescent="0.2">
      <c r="A24" s="98"/>
      <c r="B24" s="320" t="s">
        <v>278</v>
      </c>
      <c r="C24" s="322"/>
      <c r="D24" s="322"/>
      <c r="E24" s="322"/>
      <c r="F24" s="110"/>
      <c r="G24" s="111" t="s">
        <v>173</v>
      </c>
      <c r="H24" s="116">
        <f>SUM(M35:M53)</f>
        <v>19800</v>
      </c>
      <c r="I24" s="106"/>
      <c r="J24" s="124"/>
      <c r="K24" s="122"/>
      <c r="M24" s="34"/>
      <c r="N24" s="91" t="s">
        <v>83</v>
      </c>
      <c r="O24" s="91" t="s">
        <v>80</v>
      </c>
      <c r="P24" s="91" t="s">
        <v>103</v>
      </c>
      <c r="Q24" s="91" t="s">
        <v>101</v>
      </c>
      <c r="R24" s="92" t="s">
        <v>97</v>
      </c>
    </row>
    <row r="25" spans="1:18" ht="18.95" customHeight="1" x14ac:dyDescent="0.2">
      <c r="A25" s="98"/>
      <c r="B25" s="320" t="s">
        <v>89</v>
      </c>
      <c r="C25" s="322"/>
      <c r="D25" s="322"/>
      <c r="E25" s="322"/>
      <c r="F25" s="110"/>
      <c r="G25" s="111" t="s">
        <v>174</v>
      </c>
      <c r="H25" s="256"/>
      <c r="I25" s="106"/>
      <c r="J25" s="124"/>
      <c r="K25" s="122"/>
      <c r="M25" s="41" t="s">
        <v>88</v>
      </c>
      <c r="N25" s="38">
        <f>+N22</f>
        <v>211520.00219999999</v>
      </c>
      <c r="O25" s="36">
        <v>1500000</v>
      </c>
      <c r="P25" s="36">
        <f>N25-O25</f>
        <v>-1288479.9978</v>
      </c>
      <c r="Q25" s="40">
        <v>0.03</v>
      </c>
      <c r="R25" s="219">
        <f>IF(P25*Q25&gt;0,P25*Q25,0)</f>
        <v>0</v>
      </c>
    </row>
    <row r="26" spans="1:18" ht="18.95" customHeight="1" x14ac:dyDescent="0.2">
      <c r="A26" s="98"/>
      <c r="B26" s="320" t="s">
        <v>90</v>
      </c>
      <c r="C26" s="322"/>
      <c r="D26" s="322"/>
      <c r="E26" s="322"/>
      <c r="F26" s="110"/>
      <c r="G26" s="111" t="s">
        <v>175</v>
      </c>
      <c r="H26" s="116"/>
      <c r="I26" s="106"/>
      <c r="J26" s="124"/>
      <c r="K26" s="122"/>
    </row>
    <row r="27" spans="1:18" ht="18.95" customHeight="1" x14ac:dyDescent="0.2">
      <c r="A27" s="98"/>
      <c r="B27" s="324" t="s">
        <v>176</v>
      </c>
      <c r="C27" s="321"/>
      <c r="D27" s="321"/>
      <c r="E27" s="321"/>
      <c r="F27" s="321"/>
      <c r="G27" s="321"/>
      <c r="H27" s="321"/>
      <c r="I27" s="113" t="s">
        <v>177</v>
      </c>
      <c r="K27" s="123"/>
    </row>
    <row r="28" spans="1:18" ht="18.95" customHeight="1" x14ac:dyDescent="0.2">
      <c r="A28" s="98"/>
      <c r="B28" s="326" t="s">
        <v>178</v>
      </c>
      <c r="C28" s="327"/>
      <c r="D28" s="327"/>
      <c r="E28" s="327"/>
      <c r="F28" s="327"/>
      <c r="G28" s="327"/>
      <c r="H28" s="327"/>
      <c r="I28" s="125" t="s">
        <v>179</v>
      </c>
      <c r="J28" s="114">
        <f>J18+H21+H24</f>
        <v>-18557.999505000007</v>
      </c>
      <c r="K28" s="123"/>
    </row>
    <row r="29" spans="1:18" ht="9.9499999999999993" customHeight="1" x14ac:dyDescent="0.2">
      <c r="A29" s="98"/>
      <c r="B29" s="328" t="s">
        <v>180</v>
      </c>
      <c r="C29" s="329"/>
      <c r="D29" s="329"/>
      <c r="E29" s="329"/>
      <c r="F29" s="329"/>
      <c r="G29" s="329"/>
      <c r="H29" s="329"/>
      <c r="I29" s="329"/>
      <c r="J29" s="330"/>
      <c r="K29" s="123"/>
    </row>
    <row r="30" spans="1:18" ht="9.9499999999999993" customHeight="1" x14ac:dyDescent="0.2">
      <c r="A30" s="98"/>
      <c r="B30" s="126" t="s">
        <v>181</v>
      </c>
      <c r="C30" s="127"/>
      <c r="D30" s="127"/>
      <c r="E30" s="127"/>
      <c r="F30" s="127"/>
      <c r="G30" s="127"/>
      <c r="H30" s="127"/>
      <c r="I30" s="128"/>
      <c r="J30" s="129"/>
      <c r="K30" s="123"/>
    </row>
    <row r="31" spans="1:18" ht="17.100000000000001" customHeight="1" x14ac:dyDescent="0.2">
      <c r="A31" s="98"/>
      <c r="B31" s="130"/>
      <c r="C31" s="131" t="s">
        <v>182</v>
      </c>
      <c r="D31" s="132" t="s">
        <v>183</v>
      </c>
      <c r="E31" s="133"/>
      <c r="F31" s="133"/>
      <c r="G31" s="133"/>
      <c r="H31" s="131" t="s">
        <v>184</v>
      </c>
      <c r="I31" s="132" t="s">
        <v>185</v>
      </c>
      <c r="J31" s="129"/>
      <c r="K31" s="123"/>
    </row>
    <row r="32" spans="1:18" ht="6.95" customHeight="1" x14ac:dyDescent="0.2">
      <c r="A32" s="98"/>
      <c r="B32" s="134"/>
      <c r="C32" s="103"/>
      <c r="D32" s="103"/>
      <c r="E32" s="103"/>
      <c r="F32" s="103"/>
      <c r="G32" s="103"/>
      <c r="H32" s="103"/>
      <c r="I32" s="135"/>
      <c r="J32" s="136"/>
      <c r="K32" s="123"/>
    </row>
    <row r="33" spans="1:15" ht="3.95" customHeight="1" x14ac:dyDescent="0.2">
      <c r="A33" s="98"/>
      <c r="B33" s="133"/>
      <c r="C33" s="133"/>
      <c r="D33" s="133"/>
      <c r="E33" s="133"/>
      <c r="F33" s="133"/>
      <c r="G33" s="133"/>
      <c r="H33" s="133"/>
      <c r="I33" s="128"/>
      <c r="J33" s="128"/>
      <c r="K33" s="123"/>
    </row>
    <row r="34" spans="1:15" ht="15" customHeight="1" x14ac:dyDescent="0.2">
      <c r="A34" s="98"/>
      <c r="B34" s="137" t="s">
        <v>285</v>
      </c>
      <c r="C34" s="331" t="s">
        <v>186</v>
      </c>
      <c r="D34" s="332"/>
      <c r="E34" s="332"/>
      <c r="F34" s="332"/>
      <c r="G34" s="332"/>
      <c r="H34" s="332"/>
      <c r="I34" s="332"/>
      <c r="J34" s="333"/>
      <c r="K34" s="138"/>
    </row>
    <row r="35" spans="1:15" ht="15" customHeight="1" x14ac:dyDescent="0.2">
      <c r="A35" s="98"/>
      <c r="B35" s="346" t="s">
        <v>286</v>
      </c>
      <c r="C35" s="347"/>
      <c r="D35" s="347"/>
      <c r="E35" s="347"/>
      <c r="F35" s="347"/>
      <c r="G35" s="347"/>
      <c r="H35" s="348"/>
      <c r="I35" s="262" t="s">
        <v>187</v>
      </c>
      <c r="J35" s="216">
        <f>+N35+O35</f>
        <v>24400</v>
      </c>
      <c r="K35" s="141"/>
      <c r="L35" s="248">
        <v>0.1</v>
      </c>
      <c r="M35" s="33">
        <f>+J35*L35</f>
        <v>2440</v>
      </c>
      <c r="N35" s="251">
        <f>+'IRC-enq'!D13</f>
        <v>24400</v>
      </c>
      <c r="O35" s="251"/>
    </row>
    <row r="36" spans="1:15" ht="15" customHeight="1" x14ac:dyDescent="0.2">
      <c r="A36" s="98"/>
      <c r="B36" s="349" t="s">
        <v>188</v>
      </c>
      <c r="C36" s="350"/>
      <c r="D36" s="350"/>
      <c r="E36" s="350"/>
      <c r="F36" s="350"/>
      <c r="G36" s="350"/>
      <c r="H36" s="351"/>
      <c r="I36" s="262">
        <v>415</v>
      </c>
      <c r="J36" s="216">
        <f>+'IRC-enq'!D76</f>
        <v>3000</v>
      </c>
      <c r="K36" s="142"/>
      <c r="L36" s="248">
        <v>0.05</v>
      </c>
      <c r="M36" s="33">
        <f t="shared" ref="M36:M53" si="0">+J36*L36</f>
        <v>150</v>
      </c>
    </row>
    <row r="37" spans="1:15" ht="15" customHeight="1" x14ac:dyDescent="0.2">
      <c r="A37" s="98"/>
      <c r="B37" s="343" t="s">
        <v>287</v>
      </c>
      <c r="C37" s="344"/>
      <c r="D37" s="344"/>
      <c r="E37" s="344"/>
      <c r="F37" s="344"/>
      <c r="G37" s="344"/>
      <c r="H37" s="345"/>
      <c r="I37" s="262">
        <v>417</v>
      </c>
      <c r="J37" s="216"/>
      <c r="K37" s="142"/>
      <c r="L37" s="248"/>
      <c r="M37" s="33">
        <f t="shared" si="0"/>
        <v>0</v>
      </c>
    </row>
    <row r="38" spans="1:15" ht="15" customHeight="1" x14ac:dyDescent="0.2">
      <c r="A38" s="98"/>
      <c r="B38" s="334" t="s">
        <v>288</v>
      </c>
      <c r="C38" s="335"/>
      <c r="D38" s="335"/>
      <c r="E38" s="335"/>
      <c r="F38" s="335"/>
      <c r="G38" s="335"/>
      <c r="H38" s="336"/>
      <c r="I38" s="262">
        <v>420</v>
      </c>
      <c r="J38" s="216"/>
      <c r="K38" s="142"/>
      <c r="L38" s="248"/>
      <c r="M38" s="33">
        <f t="shared" si="0"/>
        <v>0</v>
      </c>
    </row>
    <row r="39" spans="1:15" ht="15" customHeight="1" x14ac:dyDescent="0.2">
      <c r="A39" s="98"/>
      <c r="B39" s="334" t="s">
        <v>289</v>
      </c>
      <c r="C39" s="335"/>
      <c r="D39" s="335"/>
      <c r="E39" s="335"/>
      <c r="F39" s="335"/>
      <c r="G39" s="335"/>
      <c r="H39" s="336"/>
      <c r="I39" s="262">
        <v>421</v>
      </c>
      <c r="J39" s="216"/>
      <c r="K39" s="142"/>
      <c r="L39" s="248"/>
      <c r="M39" s="33">
        <f t="shared" si="0"/>
        <v>0</v>
      </c>
    </row>
    <row r="40" spans="1:15" ht="15" customHeight="1" x14ac:dyDescent="0.2">
      <c r="A40" s="98"/>
      <c r="B40" s="343" t="s">
        <v>290</v>
      </c>
      <c r="C40" s="344"/>
      <c r="D40" s="344"/>
      <c r="E40" s="344"/>
      <c r="F40" s="344"/>
      <c r="G40" s="344"/>
      <c r="H40" s="345"/>
      <c r="I40" s="262">
        <v>422</v>
      </c>
      <c r="J40" s="216"/>
      <c r="K40" s="142"/>
      <c r="L40" s="248"/>
      <c r="M40" s="33">
        <f t="shared" si="0"/>
        <v>0</v>
      </c>
      <c r="N40" s="251"/>
    </row>
    <row r="41" spans="1:15" ht="15" customHeight="1" x14ac:dyDescent="0.2">
      <c r="A41" s="98"/>
      <c r="B41" s="334" t="s">
        <v>291</v>
      </c>
      <c r="C41" s="335"/>
      <c r="D41" s="335"/>
      <c r="E41" s="335"/>
      <c r="F41" s="335"/>
      <c r="G41" s="335"/>
      <c r="H41" s="336"/>
      <c r="I41" s="262">
        <v>424</v>
      </c>
      <c r="J41" s="216"/>
      <c r="K41" s="142"/>
      <c r="L41" s="248"/>
      <c r="M41" s="33">
        <f t="shared" si="0"/>
        <v>0</v>
      </c>
    </row>
    <row r="42" spans="1:15" ht="19.5" customHeight="1" x14ac:dyDescent="0.2">
      <c r="A42" s="98"/>
      <c r="B42" s="334" t="s">
        <v>303</v>
      </c>
      <c r="C42" s="335"/>
      <c r="D42" s="335"/>
      <c r="E42" s="335"/>
      <c r="F42" s="335"/>
      <c r="G42" s="335"/>
      <c r="H42" s="336"/>
      <c r="I42" s="262">
        <f>+I41+1</f>
        <v>425</v>
      </c>
      <c r="J42" s="216"/>
      <c r="K42" s="142"/>
      <c r="L42" s="248"/>
      <c r="M42" s="33">
        <f t="shared" si="0"/>
        <v>0</v>
      </c>
    </row>
    <row r="43" spans="1:15" ht="15" customHeight="1" x14ac:dyDescent="0.2">
      <c r="A43" s="98"/>
      <c r="B43" s="334" t="s">
        <v>292</v>
      </c>
      <c r="C43" s="335"/>
      <c r="D43" s="335"/>
      <c r="E43" s="335"/>
      <c r="F43" s="335"/>
      <c r="G43" s="335"/>
      <c r="H43" s="336"/>
      <c r="I43" s="262">
        <v>426</v>
      </c>
      <c r="J43" s="216"/>
      <c r="K43" s="142"/>
      <c r="L43" s="248"/>
      <c r="M43" s="33">
        <f t="shared" si="0"/>
        <v>0</v>
      </c>
    </row>
    <row r="44" spans="1:15" ht="15" customHeight="1" x14ac:dyDescent="0.2">
      <c r="A44" s="98"/>
      <c r="B44" s="334" t="s">
        <v>293</v>
      </c>
      <c r="C44" s="335"/>
      <c r="D44" s="335"/>
      <c r="E44" s="335"/>
      <c r="F44" s="335"/>
      <c r="G44" s="335"/>
      <c r="H44" s="336"/>
      <c r="I44" s="262">
        <f>+I43+1</f>
        <v>427</v>
      </c>
      <c r="J44" s="216">
        <f>+N44+O44</f>
        <v>16400</v>
      </c>
      <c r="K44" s="142"/>
      <c r="L44" s="263">
        <v>0.27500000000000002</v>
      </c>
      <c r="M44" s="33">
        <f t="shared" si="0"/>
        <v>4510</v>
      </c>
      <c r="N44" s="251">
        <f>+'IRC-enq'!D39</f>
        <v>9400</v>
      </c>
      <c r="O44" s="251">
        <f>+'IRC-enq'!G63</f>
        <v>7000</v>
      </c>
    </row>
    <row r="45" spans="1:15" ht="15" customHeight="1" x14ac:dyDescent="0.2">
      <c r="A45" s="98"/>
      <c r="B45" s="334" t="s">
        <v>294</v>
      </c>
      <c r="C45" s="335"/>
      <c r="D45" s="335"/>
      <c r="E45" s="335"/>
      <c r="F45" s="335"/>
      <c r="G45" s="335"/>
      <c r="H45" s="336"/>
      <c r="I45" s="262">
        <f t="shared" ref="I45:I53" si="1">+I44+1</f>
        <v>428</v>
      </c>
      <c r="J45" s="216"/>
      <c r="K45" s="142"/>
      <c r="L45" s="248"/>
      <c r="M45" s="33">
        <f t="shared" si="0"/>
        <v>0</v>
      </c>
    </row>
    <row r="46" spans="1:15" ht="15" customHeight="1" x14ac:dyDescent="0.2">
      <c r="A46" s="98"/>
      <c r="B46" s="334" t="s">
        <v>297</v>
      </c>
      <c r="C46" s="335"/>
      <c r="D46" s="335"/>
      <c r="E46" s="335"/>
      <c r="F46" s="335"/>
      <c r="G46" s="335"/>
      <c r="H46" s="336"/>
      <c r="I46" s="262">
        <v>432</v>
      </c>
      <c r="J46" s="216"/>
      <c r="K46" s="142"/>
      <c r="L46" s="248"/>
      <c r="M46" s="33">
        <f t="shared" si="0"/>
        <v>0</v>
      </c>
    </row>
    <row r="47" spans="1:15" ht="15" customHeight="1" x14ac:dyDescent="0.2">
      <c r="A47" s="98"/>
      <c r="B47" s="334" t="s">
        <v>296</v>
      </c>
      <c r="C47" s="335"/>
      <c r="D47" s="335"/>
      <c r="E47" s="335"/>
      <c r="F47" s="335"/>
      <c r="G47" s="335"/>
      <c r="H47" s="336"/>
      <c r="I47" s="262">
        <f t="shared" si="1"/>
        <v>433</v>
      </c>
      <c r="J47" s="216"/>
      <c r="K47" s="142"/>
      <c r="L47" s="248"/>
      <c r="M47" s="33">
        <f t="shared" si="0"/>
        <v>0</v>
      </c>
    </row>
    <row r="48" spans="1:15" ht="15" customHeight="1" x14ac:dyDescent="0.2">
      <c r="A48" s="98"/>
      <c r="B48" s="334" t="s">
        <v>295</v>
      </c>
      <c r="C48" s="335"/>
      <c r="D48" s="335"/>
      <c r="E48" s="335"/>
      <c r="F48" s="335"/>
      <c r="G48" s="335"/>
      <c r="H48" s="336"/>
      <c r="I48" s="262">
        <f t="shared" si="1"/>
        <v>434</v>
      </c>
      <c r="J48" s="216"/>
      <c r="K48" s="142"/>
      <c r="L48" s="248"/>
      <c r="M48" s="33">
        <f t="shared" si="0"/>
        <v>0</v>
      </c>
    </row>
    <row r="49" spans="1:13" ht="15" customHeight="1" x14ac:dyDescent="0.2">
      <c r="A49" s="98"/>
      <c r="B49" s="334" t="s">
        <v>298</v>
      </c>
      <c r="C49" s="335"/>
      <c r="D49" s="335"/>
      <c r="E49" s="335"/>
      <c r="F49" s="335"/>
      <c r="G49" s="335"/>
      <c r="H49" s="336"/>
      <c r="I49" s="262">
        <f t="shared" si="1"/>
        <v>435</v>
      </c>
      <c r="J49" s="216"/>
      <c r="K49" s="142"/>
      <c r="L49" s="248"/>
      <c r="M49" s="33">
        <f t="shared" si="0"/>
        <v>0</v>
      </c>
    </row>
    <row r="50" spans="1:13" ht="15" customHeight="1" x14ac:dyDescent="0.2">
      <c r="A50" s="98"/>
      <c r="B50" s="334" t="s">
        <v>300</v>
      </c>
      <c r="C50" s="335"/>
      <c r="D50" s="335"/>
      <c r="E50" s="335"/>
      <c r="F50" s="335"/>
      <c r="G50" s="335"/>
      <c r="H50" s="336"/>
      <c r="I50" s="262">
        <f t="shared" si="1"/>
        <v>436</v>
      </c>
      <c r="J50" s="216"/>
      <c r="K50" s="142"/>
      <c r="L50" s="248"/>
      <c r="M50" s="33">
        <f t="shared" si="0"/>
        <v>0</v>
      </c>
    </row>
    <row r="51" spans="1:13" ht="15" customHeight="1" x14ac:dyDescent="0.2">
      <c r="A51" s="98"/>
      <c r="B51" s="334" t="s">
        <v>299</v>
      </c>
      <c r="C51" s="335"/>
      <c r="D51" s="335"/>
      <c r="E51" s="335"/>
      <c r="F51" s="335"/>
      <c r="G51" s="335"/>
      <c r="H51" s="336"/>
      <c r="I51" s="262">
        <f t="shared" si="1"/>
        <v>437</v>
      </c>
      <c r="J51" s="216"/>
      <c r="K51" s="142"/>
      <c r="L51" s="248"/>
      <c r="M51" s="33">
        <f t="shared" si="0"/>
        <v>0</v>
      </c>
    </row>
    <row r="52" spans="1:13" ht="15" customHeight="1" x14ac:dyDescent="0.2">
      <c r="A52" s="98"/>
      <c r="B52" s="346" t="s">
        <v>301</v>
      </c>
      <c r="C52" s="347"/>
      <c r="D52" s="347"/>
      <c r="E52" s="347"/>
      <c r="F52" s="347"/>
      <c r="G52" s="347"/>
      <c r="H52" s="348"/>
      <c r="I52" s="262">
        <f t="shared" si="1"/>
        <v>438</v>
      </c>
      <c r="J52" s="216">
        <f>+'IRC-enq'!D35</f>
        <v>10000</v>
      </c>
      <c r="K52" s="142"/>
      <c r="L52" s="248">
        <v>0.5</v>
      </c>
      <c r="M52" s="33">
        <f t="shared" si="0"/>
        <v>5000</v>
      </c>
    </row>
    <row r="53" spans="1:13" ht="21" customHeight="1" x14ac:dyDescent="0.2">
      <c r="A53" s="98"/>
      <c r="B53" s="346" t="s">
        <v>302</v>
      </c>
      <c r="C53" s="347"/>
      <c r="D53" s="347"/>
      <c r="E53" s="347"/>
      <c r="F53" s="347"/>
      <c r="G53" s="347"/>
      <c r="H53" s="348"/>
      <c r="I53" s="262">
        <f t="shared" si="1"/>
        <v>439</v>
      </c>
      <c r="J53" s="216">
        <f>+'IRC-enq'!D73</f>
        <v>22000</v>
      </c>
      <c r="K53" s="142"/>
      <c r="L53" s="248">
        <v>0.35</v>
      </c>
      <c r="M53" s="33">
        <f t="shared" si="0"/>
        <v>7699.9999999999991</v>
      </c>
    </row>
    <row r="54" spans="1:13" ht="15" customHeight="1" x14ac:dyDescent="0.2">
      <c r="A54" s="98"/>
      <c r="B54" s="137" t="s">
        <v>189</v>
      </c>
      <c r="C54" s="337" t="s">
        <v>190</v>
      </c>
      <c r="D54" s="338"/>
      <c r="E54" s="338"/>
      <c r="F54" s="338"/>
      <c r="G54" s="338"/>
      <c r="H54" s="338"/>
      <c r="I54" s="338"/>
      <c r="J54" s="339"/>
      <c r="K54" s="141"/>
    </row>
    <row r="55" spans="1:13" ht="6.95" customHeight="1" x14ac:dyDescent="0.2">
      <c r="A55" s="98"/>
      <c r="B55" s="139"/>
      <c r="C55" s="140"/>
      <c r="D55" s="140"/>
      <c r="E55" s="140"/>
      <c r="F55" s="140"/>
      <c r="G55" s="140"/>
      <c r="H55" s="145"/>
      <c r="I55" s="140"/>
      <c r="J55" s="146"/>
      <c r="K55" s="141"/>
    </row>
    <row r="56" spans="1:13" ht="12.75" customHeight="1" x14ac:dyDescent="0.2">
      <c r="A56" s="98"/>
      <c r="B56" s="340" t="s">
        <v>191</v>
      </c>
      <c r="C56" s="341"/>
      <c r="D56" s="147">
        <v>1</v>
      </c>
      <c r="E56" s="148"/>
      <c r="F56" s="140"/>
      <c r="G56" s="341" t="s">
        <v>192</v>
      </c>
      <c r="H56" s="342"/>
      <c r="I56" s="147">
        <v>2</v>
      </c>
      <c r="J56" s="149"/>
      <c r="K56" s="141"/>
    </row>
    <row r="57" spans="1:13" ht="6.95" customHeight="1" x14ac:dyDescent="0.2">
      <c r="A57" s="98"/>
      <c r="B57" s="143"/>
      <c r="C57" s="150"/>
      <c r="D57" s="150"/>
      <c r="E57" s="151"/>
      <c r="F57" s="151"/>
      <c r="G57" s="144"/>
      <c r="H57" s="325"/>
      <c r="I57" s="325"/>
      <c r="J57" s="152"/>
      <c r="K57" s="142"/>
    </row>
    <row r="58" spans="1:13" ht="3.95" customHeight="1" x14ac:dyDescent="0.2">
      <c r="A58" s="153"/>
      <c r="B58" s="154"/>
      <c r="C58" s="154"/>
      <c r="D58" s="154"/>
      <c r="E58" s="154"/>
      <c r="F58" s="154"/>
      <c r="G58" s="154"/>
      <c r="H58" s="154"/>
      <c r="I58" s="154"/>
      <c r="J58" s="154"/>
      <c r="K58" s="155"/>
    </row>
    <row r="62" spans="1:13" ht="27.75" customHeight="1" x14ac:dyDescent="0.2"/>
    <row r="64" spans="1:13" ht="12.75" customHeight="1" x14ac:dyDescent="0.2"/>
    <row r="66" ht="12.75" customHeight="1" x14ac:dyDescent="0.2"/>
    <row r="70" ht="12.75" customHeight="1" x14ac:dyDescent="0.2"/>
    <row r="72" ht="12.75" customHeight="1" x14ac:dyDescent="0.2"/>
  </sheetData>
  <mergeCells count="49">
    <mergeCell ref="B35:H35"/>
    <mergeCell ref="B36:H36"/>
    <mergeCell ref="B37:H37"/>
    <mergeCell ref="B38:H38"/>
    <mergeCell ref="B39:H39"/>
    <mergeCell ref="B56:C56"/>
    <mergeCell ref="G56:H56"/>
    <mergeCell ref="B40:H40"/>
    <mergeCell ref="B41:H41"/>
    <mergeCell ref="B42:H42"/>
    <mergeCell ref="B43:H43"/>
    <mergeCell ref="B44:H44"/>
    <mergeCell ref="B53:H53"/>
    <mergeCell ref="B48:H48"/>
    <mergeCell ref="B49:H49"/>
    <mergeCell ref="B50:H50"/>
    <mergeCell ref="B51:H51"/>
    <mergeCell ref="B52:H52"/>
    <mergeCell ref="H57:I57"/>
    <mergeCell ref="B17:H17"/>
    <mergeCell ref="B18:H18"/>
    <mergeCell ref="B19:E19"/>
    <mergeCell ref="B21:E21"/>
    <mergeCell ref="B24:E24"/>
    <mergeCell ref="B25:E25"/>
    <mergeCell ref="B26:E26"/>
    <mergeCell ref="B27:H27"/>
    <mergeCell ref="B28:H28"/>
    <mergeCell ref="B29:J29"/>
    <mergeCell ref="C34:J34"/>
    <mergeCell ref="B45:H45"/>
    <mergeCell ref="B46:H46"/>
    <mergeCell ref="B47:H47"/>
    <mergeCell ref="C54:J54"/>
    <mergeCell ref="B12:H12"/>
    <mergeCell ref="B13:H13"/>
    <mergeCell ref="B14:H14"/>
    <mergeCell ref="B15:E15"/>
    <mergeCell ref="B16:E16"/>
    <mergeCell ref="B7:E7"/>
    <mergeCell ref="B8:H8"/>
    <mergeCell ref="B9:E9"/>
    <mergeCell ref="B10:E10"/>
    <mergeCell ref="B11:E11"/>
    <mergeCell ref="C2:J2"/>
    <mergeCell ref="B3:E3"/>
    <mergeCell ref="B4:E4"/>
    <mergeCell ref="B5:E5"/>
    <mergeCell ref="B6:E6"/>
  </mergeCells>
  <printOptions horizontalCentered="1"/>
  <pageMargins left="0.39370078740157483" right="0.35433070866141736" top="0.39370078740157483" bottom="0.31496062992125984" header="0" footer="0"/>
  <pageSetup paperSize="9"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1</vt:i4>
      </vt:variant>
    </vt:vector>
  </HeadingPairs>
  <TitlesOfParts>
    <vt:vector size="4" baseType="lpstr">
      <vt:lpstr>IRC-enq</vt:lpstr>
      <vt:lpstr>DecM22Q07</vt:lpstr>
      <vt:lpstr>DecM22Q10Q11Q12</vt:lpstr>
      <vt:lpstr>'IRC-enq'!Títulos_de_Impressão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DSPIT</dc:creator>
  <cp:lastModifiedBy>Rita Marques</cp:lastModifiedBy>
  <cp:lastPrinted>2019-05-14T07:47:13Z</cp:lastPrinted>
  <dcterms:created xsi:type="dcterms:W3CDTF">2002-10-10T09:27:09Z</dcterms:created>
  <dcterms:modified xsi:type="dcterms:W3CDTF">2019-05-26T08:51:53Z</dcterms:modified>
</cp:coreProperties>
</file>